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724"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62913"/>
</workbook>
</file>

<file path=xl/calcChain.xml><?xml version="1.0" encoding="utf-8"?>
<calcChain xmlns="http://schemas.openxmlformats.org/spreadsheetml/2006/main">
  <c r="F26" i="15" l="1"/>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O30" i="15"/>
  <c r="O24" i="15"/>
  <c r="M30" i="15"/>
  <c r="M24" i="15"/>
  <c r="B75" i="53" l="1"/>
  <c r="D26" i="5" l="1"/>
  <c r="L30" i="15"/>
  <c r="L24" i="15"/>
  <c r="D30" i="15"/>
  <c r="C30" i="15"/>
  <c r="C24" i="15"/>
  <c r="B105" i="53" l="1"/>
  <c r="B91" i="53"/>
  <c r="B90" i="53" s="1"/>
  <c r="B69" i="53"/>
  <c r="B89" i="53" s="1"/>
  <c r="B88" i="53" s="1"/>
  <c r="B66" i="53"/>
  <c r="B49" i="53"/>
  <c r="B32" i="53"/>
  <c r="AD31" i="5"/>
  <c r="AE31" i="5" s="1"/>
  <c r="AD26" i="5"/>
  <c r="I26" i="5"/>
  <c r="I31" i="5" s="1"/>
  <c r="I34" i="5" s="1"/>
  <c r="D30" i="5"/>
  <c r="AD38" i="5" l="1"/>
  <c r="B29" i="53" s="1"/>
  <c r="B30" i="53"/>
  <c r="B83" i="53" s="1"/>
  <c r="B34" i="53"/>
  <c r="B63" i="53"/>
  <c r="B51" i="53"/>
  <c r="B76" i="53"/>
  <c r="B42" i="53"/>
  <c r="B55" i="53"/>
  <c r="B68" i="53"/>
  <c r="B80" i="53"/>
  <c r="B46" i="53"/>
  <c r="B59" i="53"/>
  <c r="B72" i="53"/>
  <c r="B87" i="53"/>
  <c r="B38" i="53"/>
  <c r="D31" i="5"/>
  <c r="D34" i="5" s="1"/>
  <c r="I30" i="5"/>
  <c r="AE26" i="5"/>
  <c r="N30" i="15" l="1"/>
  <c r="N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R29" i="14" l="1"/>
  <c r="Q29" i="14"/>
  <c r="S29" i="14" l="1"/>
  <c r="H30" i="15"/>
  <c r="H24" i="15"/>
  <c r="E30" i="15"/>
  <c r="C48" i="52" l="1"/>
  <c r="D48" i="52"/>
  <c r="B48" i="52"/>
  <c r="B73" i="52"/>
  <c r="B103" i="52"/>
  <c r="B49" i="52" s="1"/>
  <c r="B22" i="53" l="1"/>
  <c r="A15" i="53"/>
  <c r="B21" i="53" s="1"/>
  <c r="A12" i="53"/>
  <c r="A9" i="53"/>
  <c r="A5" i="53"/>
  <c r="U64" i="15"/>
  <c r="T64" i="15"/>
  <c r="U63" i="15"/>
  <c r="U62" i="15"/>
  <c r="T62" i="15"/>
  <c r="U61" i="15"/>
  <c r="T61" i="15"/>
  <c r="U60" i="15"/>
  <c r="T60" i="15"/>
  <c r="U59" i="15"/>
  <c r="T59" i="15"/>
  <c r="U58" i="15"/>
  <c r="T58" i="15"/>
  <c r="U57" i="15"/>
  <c r="U56" i="15"/>
  <c r="U55" i="15"/>
  <c r="T55" i="15"/>
  <c r="U54" i="15"/>
  <c r="U53" i="15"/>
  <c r="T53" i="15"/>
  <c r="U52" i="15"/>
  <c r="U51" i="15"/>
  <c r="T51" i="15"/>
  <c r="U50" i="15"/>
  <c r="T57" i="15"/>
  <c r="U49" i="15"/>
  <c r="U48" i="15"/>
  <c r="U47" i="15"/>
  <c r="U46" i="15"/>
  <c r="T46" i="15"/>
  <c r="U45" i="15"/>
  <c r="U44" i="15"/>
  <c r="U43" i="15"/>
  <c r="T43" i="15"/>
  <c r="U42" i="15"/>
  <c r="T42" i="15"/>
  <c r="U41" i="15"/>
  <c r="T41" i="15"/>
  <c r="U40" i="15"/>
  <c r="T40" i="15"/>
  <c r="U39" i="15"/>
  <c r="U38" i="15"/>
  <c r="T38" i="15"/>
  <c r="U37" i="15"/>
  <c r="T37" i="15"/>
  <c r="U36" i="15"/>
  <c r="T36" i="15"/>
  <c r="U35" i="15"/>
  <c r="T35" i="15"/>
  <c r="U34" i="15"/>
  <c r="T34" i="15"/>
  <c r="U33" i="15"/>
  <c r="U32" i="15"/>
  <c r="T32" i="15"/>
  <c r="U31" i="15"/>
  <c r="T31" i="15"/>
  <c r="S30" i="15"/>
  <c r="R30" i="15"/>
  <c r="Q30" i="15"/>
  <c r="P30" i="15"/>
  <c r="K30" i="15"/>
  <c r="J30" i="15"/>
  <c r="I30" i="15"/>
  <c r="G30" i="15"/>
  <c r="U29" i="15"/>
  <c r="T29" i="15"/>
  <c r="U28" i="15"/>
  <c r="T28" i="15"/>
  <c r="U27" i="15"/>
  <c r="T27" i="15"/>
  <c r="U26" i="15"/>
  <c r="U25" i="15"/>
  <c r="T25" i="15"/>
  <c r="S24" i="15"/>
  <c r="R24" i="15"/>
  <c r="Q24" i="15"/>
  <c r="P24" i="15"/>
  <c r="K24" i="15"/>
  <c r="J24" i="15"/>
  <c r="I24" i="15"/>
  <c r="G24" i="15"/>
  <c r="D24" i="15"/>
  <c r="A15" i="16"/>
  <c r="A14" i="15" s="1"/>
  <c r="A12" i="16"/>
  <c r="A11" i="15" s="1"/>
  <c r="A9" i="16"/>
  <c r="A8" i="15" s="1"/>
  <c r="A5" i="16"/>
  <c r="A4" i="15" s="1"/>
  <c r="A5" i="52"/>
  <c r="A9" i="52"/>
  <c r="A15" i="52"/>
  <c r="A15" i="10"/>
  <c r="A12" i="10"/>
  <c r="A9" i="10"/>
  <c r="A5" i="10"/>
  <c r="E12" i="14"/>
  <c r="U30" i="15" l="1"/>
  <c r="C49" i="7" s="1"/>
  <c r="U24" i="15"/>
  <c r="C48" i="7" s="1"/>
  <c r="B25" i="52"/>
  <c r="B81" i="52"/>
  <c r="T44" i="15"/>
  <c r="T48" i="15"/>
  <c r="T49" i="15"/>
  <c r="T50" i="15"/>
  <c r="T24" i="15"/>
  <c r="E24" i="15"/>
  <c r="T45" i="15"/>
  <c r="T52" i="15"/>
  <c r="T30" i="15"/>
  <c r="F24" i="15"/>
  <c r="T54" i="15"/>
  <c r="T26" i="15"/>
  <c r="T33" i="15"/>
  <c r="B29" i="52" l="1"/>
  <c r="D67" i="52"/>
  <c r="F67" i="52"/>
  <c r="H67" i="52"/>
  <c r="J67" i="52"/>
  <c r="L67" i="52"/>
  <c r="N67" i="52"/>
  <c r="P67" i="52"/>
  <c r="R67" i="52"/>
  <c r="T67" i="52"/>
  <c r="V67" i="52"/>
  <c r="X67" i="52"/>
  <c r="Z67" i="52"/>
  <c r="AB67" i="52"/>
  <c r="AD67" i="52"/>
  <c r="AF67" i="52"/>
  <c r="AH67" i="52"/>
  <c r="AJ67" i="52"/>
  <c r="C67" i="52"/>
  <c r="E67" i="52"/>
  <c r="G67" i="52"/>
  <c r="I67" i="52"/>
  <c r="K67" i="52"/>
  <c r="M67" i="52"/>
  <c r="O67" i="52"/>
  <c r="Q67" i="52"/>
  <c r="S67" i="52"/>
  <c r="U67" i="52"/>
  <c r="W67" i="52"/>
  <c r="Y67" i="52"/>
  <c r="AA67" i="52"/>
  <c r="AC67" i="52"/>
  <c r="AE67" i="52"/>
  <c r="AG67" i="52"/>
  <c r="AI67" i="52"/>
  <c r="AK67" i="52"/>
  <c r="T39" i="15" l="1"/>
  <c r="T63" i="15" l="1"/>
  <c r="T47" i="15"/>
  <c r="T56" i="15" l="1"/>
  <c r="E15" i="14"/>
  <c r="S23" i="12" l="1"/>
  <c r="J23" i="12"/>
  <c r="H23" i="12"/>
  <c r="A12" i="52"/>
  <c r="B106" i="52"/>
  <c r="C105" i="52"/>
  <c r="D105" i="52" s="1"/>
  <c r="E105" i="52" s="1"/>
  <c r="F105" i="52" s="1"/>
  <c r="G105" i="52" s="1"/>
  <c r="H105" i="52" s="1"/>
  <c r="I105" i="52" s="1"/>
  <c r="J105" i="52" s="1"/>
  <c r="K105" i="52" s="1"/>
  <c r="L105" i="52" s="1"/>
  <c r="M105" i="52" s="1"/>
  <c r="N105" i="52" s="1"/>
  <c r="O105" i="52" s="1"/>
  <c r="P105" i="52" s="1"/>
  <c r="Q105" i="52" s="1"/>
  <c r="R105" i="52" s="1"/>
  <c r="S105" i="52" s="1"/>
  <c r="T105" i="52" s="1"/>
  <c r="U105" i="52" s="1"/>
  <c r="V105" i="52" s="1"/>
  <c r="W105" i="52" s="1"/>
  <c r="X105" i="52" s="1"/>
  <c r="Y105" i="52" s="1"/>
  <c r="Z105" i="52" s="1"/>
  <c r="AA105" i="52" s="1"/>
  <c r="AB105" i="52" s="1"/>
  <c r="AC105" i="52" s="1"/>
  <c r="AD105" i="52" s="1"/>
  <c r="AE105" i="52" s="1"/>
  <c r="AF105" i="52" s="1"/>
  <c r="AG105" i="52" s="1"/>
  <c r="AH105" i="52" s="1"/>
  <c r="AI105" i="52" s="1"/>
  <c r="AJ105" i="52" s="1"/>
  <c r="AK105" i="52" s="1"/>
  <c r="C103" i="52"/>
  <c r="E102" i="52"/>
  <c r="E48" i="52" s="1"/>
  <c r="C101" i="52"/>
  <c r="D101" i="52" s="1"/>
  <c r="E101" i="52" s="1"/>
  <c r="F101" i="52" s="1"/>
  <c r="G101" i="52" s="1"/>
  <c r="H101" i="52" s="1"/>
  <c r="I101" i="52" s="1"/>
  <c r="J101" i="52" s="1"/>
  <c r="K101" i="52" s="1"/>
  <c r="L101" i="52" s="1"/>
  <c r="M101" i="52" s="1"/>
  <c r="N101" i="52" s="1"/>
  <c r="O101" i="52" s="1"/>
  <c r="P101" i="52" s="1"/>
  <c r="Q101" i="52" s="1"/>
  <c r="R101" i="52" s="1"/>
  <c r="S101" i="52" s="1"/>
  <c r="T101" i="52" s="1"/>
  <c r="U101" i="52" s="1"/>
  <c r="V101" i="52" s="1"/>
  <c r="W101" i="52" s="1"/>
  <c r="X101" i="52" s="1"/>
  <c r="Y101" i="52" s="1"/>
  <c r="Z101" i="52" s="1"/>
  <c r="AA101" i="52" s="1"/>
  <c r="AB101" i="52" s="1"/>
  <c r="AC101" i="52" s="1"/>
  <c r="AD101" i="52" s="1"/>
  <c r="AE101" i="52" s="1"/>
  <c r="AF101" i="52" s="1"/>
  <c r="AG101" i="52" s="1"/>
  <c r="AH101" i="52" s="1"/>
  <c r="AI101" i="52" s="1"/>
  <c r="AJ101" i="52" s="1"/>
  <c r="AK101"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B76" i="52"/>
  <c r="B74" i="52"/>
  <c r="A62" i="52"/>
  <c r="B60" i="52"/>
  <c r="C58" i="52"/>
  <c r="C52" i="52" s="1"/>
  <c r="B52" i="52"/>
  <c r="B47" i="52"/>
  <c r="B45" i="52"/>
  <c r="B46" i="52" s="1"/>
  <c r="B59" i="52"/>
  <c r="B54" i="52"/>
  <c r="A15" i="12"/>
  <c r="E9" i="14"/>
  <c r="A15" i="5"/>
  <c r="A12" i="5"/>
  <c r="A9" i="5"/>
  <c r="A5" i="5"/>
  <c r="A6" i="13"/>
  <c r="A5" i="14"/>
  <c r="A4" i="12"/>
  <c r="A5" i="6"/>
  <c r="A15" i="6"/>
  <c r="A12" i="6"/>
  <c r="A9" i="6"/>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4" i="52" l="1"/>
  <c r="D103" i="52"/>
  <c r="D49" i="52" s="1"/>
  <c r="C49" i="52"/>
  <c r="B66" i="52"/>
  <c r="B68" i="52" s="1"/>
  <c r="B75" i="52" s="1"/>
  <c r="B79" i="52"/>
  <c r="C47" i="52"/>
  <c r="D58" i="52"/>
  <c r="D74" i="52" s="1"/>
  <c r="F102" i="52"/>
  <c r="F48" i="52" s="1"/>
  <c r="C106" i="52"/>
  <c r="F76" i="52"/>
  <c r="B55" i="52"/>
  <c r="B56" i="52" s="1"/>
  <c r="B69" i="52" s="1"/>
  <c r="B77" i="52" s="1"/>
  <c r="B80" i="52"/>
  <c r="D76" i="52"/>
  <c r="C76" i="52"/>
  <c r="D52" i="52" l="1"/>
  <c r="B82" i="52"/>
  <c r="C53" i="52"/>
  <c r="C55" i="52" s="1"/>
  <c r="C61" i="52"/>
  <c r="C60" i="52" s="1"/>
  <c r="E103" i="52"/>
  <c r="E49" i="52" s="1"/>
  <c r="E58" i="52"/>
  <c r="D47" i="52"/>
  <c r="G102" i="52"/>
  <c r="G48" i="52" s="1"/>
  <c r="C59" i="52"/>
  <c r="D106" i="52"/>
  <c r="D107" i="52" s="1"/>
  <c r="B70" i="52"/>
  <c r="C107" i="52"/>
  <c r="E76" i="52"/>
  <c r="F103" i="52" l="1"/>
  <c r="F49" i="52" s="1"/>
  <c r="B85" i="52"/>
  <c r="C73" i="52"/>
  <c r="C85" i="52" s="1"/>
  <c r="D73" i="52"/>
  <c r="C79" i="52"/>
  <c r="D61" i="52"/>
  <c r="D60" i="52" s="1"/>
  <c r="F58" i="52"/>
  <c r="E52" i="52"/>
  <c r="E47" i="52"/>
  <c r="E61" i="52" s="1"/>
  <c r="E60" i="52" s="1"/>
  <c r="E74" i="52"/>
  <c r="H102" i="52"/>
  <c r="H48" i="52" s="1"/>
  <c r="C82" i="52"/>
  <c r="C56" i="52"/>
  <c r="C69" i="52" s="1"/>
  <c r="C77" i="52" s="1"/>
  <c r="C80" i="52"/>
  <c r="C66" i="52"/>
  <c r="C68" i="52" s="1"/>
  <c r="B71" i="52"/>
  <c r="D53" i="52"/>
  <c r="E106" i="52"/>
  <c r="E107" i="52" s="1"/>
  <c r="D59" i="52"/>
  <c r="G76" i="52"/>
  <c r="G103" i="52" l="1"/>
  <c r="G49" i="52" s="1"/>
  <c r="D85" i="52"/>
  <c r="E73" i="52"/>
  <c r="D79" i="52"/>
  <c r="F47" i="52"/>
  <c r="F61" i="52" s="1"/>
  <c r="F60" i="52" s="1"/>
  <c r="F74" i="52"/>
  <c r="G58" i="52"/>
  <c r="F52" i="52"/>
  <c r="I102" i="52"/>
  <c r="I48" i="52" s="1"/>
  <c r="D80" i="52"/>
  <c r="D66" i="52"/>
  <c r="D68" i="52" s="1"/>
  <c r="B78" i="52"/>
  <c r="B83" i="52" s="1"/>
  <c r="E59" i="52"/>
  <c r="F106" i="52"/>
  <c r="D55" i="52"/>
  <c r="E53" i="52" s="1"/>
  <c r="B72" i="52"/>
  <c r="C70" i="52"/>
  <c r="C71" i="52" s="1"/>
  <c r="C72" i="52" s="1"/>
  <c r="C75" i="52"/>
  <c r="H76" i="52"/>
  <c r="H103" i="52" l="1"/>
  <c r="H49" i="52" s="1"/>
  <c r="E79" i="52"/>
  <c r="H58" i="52"/>
  <c r="G74" i="52"/>
  <c r="G52" i="52"/>
  <c r="G47" i="52"/>
  <c r="G61" i="52" s="1"/>
  <c r="G60" i="52" s="1"/>
  <c r="J102" i="52"/>
  <c r="J48" i="52" s="1"/>
  <c r="E55" i="52"/>
  <c r="F53" i="52" s="1"/>
  <c r="G106" i="52"/>
  <c r="E80" i="52"/>
  <c r="E66" i="52"/>
  <c r="E68" i="52" s="1"/>
  <c r="B86" i="52"/>
  <c r="B84" i="52"/>
  <c r="B89" i="52" s="1"/>
  <c r="B88" i="52"/>
  <c r="D82" i="52"/>
  <c r="D56" i="52"/>
  <c r="D69" i="52" s="1"/>
  <c r="D77" i="52" s="1"/>
  <c r="F107" i="52"/>
  <c r="F59" i="52"/>
  <c r="C78" i="52"/>
  <c r="C83" i="52" s="1"/>
  <c r="D75" i="52"/>
  <c r="I76" i="52"/>
  <c r="I103" i="52" l="1"/>
  <c r="I49" i="52" s="1"/>
  <c r="E85" i="52"/>
  <c r="F73" i="52"/>
  <c r="D70" i="52"/>
  <c r="D71" i="52" s="1"/>
  <c r="F79" i="52"/>
  <c r="H74" i="52"/>
  <c r="H47" i="52"/>
  <c r="H52" i="52"/>
  <c r="I58" i="52"/>
  <c r="K102" i="52"/>
  <c r="K48" i="52" s="1"/>
  <c r="J103" i="52"/>
  <c r="J49" i="52" s="1"/>
  <c r="C86" i="52"/>
  <c r="C87" i="52" s="1"/>
  <c r="C88" i="52"/>
  <c r="G59" i="52"/>
  <c r="E75" i="52"/>
  <c r="H106" i="52"/>
  <c r="H107" i="52" s="1"/>
  <c r="F55" i="52"/>
  <c r="F66" i="52"/>
  <c r="F68" i="52" s="1"/>
  <c r="F80" i="52"/>
  <c r="C84" i="52"/>
  <c r="C89" i="52" s="1"/>
  <c r="B87" i="52"/>
  <c r="B90" i="52" s="1"/>
  <c r="G107" i="52"/>
  <c r="E56" i="52"/>
  <c r="E69" i="52" s="1"/>
  <c r="E77" i="52" s="1"/>
  <c r="E82" i="52"/>
  <c r="J76" i="52"/>
  <c r="F85" i="52" l="1"/>
  <c r="G73" i="52"/>
  <c r="G85" i="52" s="1"/>
  <c r="H73" i="52"/>
  <c r="G79" i="52"/>
  <c r="J58" i="52"/>
  <c r="I74" i="52"/>
  <c r="I47" i="52"/>
  <c r="I61" i="52" s="1"/>
  <c r="I60" i="52" s="1"/>
  <c r="I52" i="52"/>
  <c r="C90" i="52"/>
  <c r="H61" i="52"/>
  <c r="H60" i="52" s="1"/>
  <c r="L102" i="52"/>
  <c r="L48" i="52" s="1"/>
  <c r="K103" i="52"/>
  <c r="K49" i="52" s="1"/>
  <c r="F75" i="52"/>
  <c r="D78" i="52"/>
  <c r="D83" i="52" s="1"/>
  <c r="F82" i="52"/>
  <c r="F56" i="52"/>
  <c r="F69" i="52" s="1"/>
  <c r="F77" i="52" s="1"/>
  <c r="E70" i="52"/>
  <c r="H59" i="52"/>
  <c r="D72" i="52"/>
  <c r="G53" i="52"/>
  <c r="I106" i="52"/>
  <c r="G66" i="52"/>
  <c r="G68" i="52" s="1"/>
  <c r="G80" i="52"/>
  <c r="K76" i="52"/>
  <c r="H79" i="52" l="1"/>
  <c r="J52" i="52"/>
  <c r="J47" i="52"/>
  <c r="J61" i="52" s="1"/>
  <c r="J60" i="52" s="1"/>
  <c r="J74" i="52"/>
  <c r="K58" i="52"/>
  <c r="M102" i="52"/>
  <c r="M48" i="52" s="1"/>
  <c r="L103" i="52"/>
  <c r="L49" i="52" s="1"/>
  <c r="J106" i="52"/>
  <c r="J107" i="52" s="1"/>
  <c r="G55" i="52"/>
  <c r="H53" i="52" s="1"/>
  <c r="I59" i="52"/>
  <c r="E71" i="52"/>
  <c r="D86" i="52"/>
  <c r="D88" i="52"/>
  <c r="D84" i="52"/>
  <c r="D89" i="52" s="1"/>
  <c r="G75" i="52"/>
  <c r="I107" i="52"/>
  <c r="H66" i="52"/>
  <c r="H68" i="52" s="1"/>
  <c r="H80" i="52"/>
  <c r="F70" i="52"/>
  <c r="F71" i="52" s="1"/>
  <c r="F72" i="52" s="1"/>
  <c r="L76" i="52"/>
  <c r="I79" i="52" l="1"/>
  <c r="H85" i="52"/>
  <c r="I73" i="52"/>
  <c r="I85" i="52" s="1"/>
  <c r="J73" i="52"/>
  <c r="K74" i="52"/>
  <c r="L58" i="52"/>
  <c r="K47" i="52"/>
  <c r="K52" i="52"/>
  <c r="N102" i="52"/>
  <c r="N48" i="52" s="1"/>
  <c r="M103" i="52"/>
  <c r="M49" i="52" s="1"/>
  <c r="K61" i="52"/>
  <c r="K60" i="52" s="1"/>
  <c r="D87" i="52"/>
  <c r="D90" i="52" s="1"/>
  <c r="E78" i="52"/>
  <c r="E83" i="52" s="1"/>
  <c r="J59" i="52"/>
  <c r="H55" i="52"/>
  <c r="I53" i="52" s="1"/>
  <c r="H75" i="52"/>
  <c r="E72" i="52"/>
  <c r="I80" i="52"/>
  <c r="I66" i="52"/>
  <c r="I68" i="52" s="1"/>
  <c r="G56" i="52"/>
  <c r="G69" i="52" s="1"/>
  <c r="G82" i="52"/>
  <c r="K106" i="52"/>
  <c r="K107" i="52" s="1"/>
  <c r="M76" i="52"/>
  <c r="J79" i="52" l="1"/>
  <c r="J85" i="52"/>
  <c r="K73" i="52"/>
  <c r="L74" i="52"/>
  <c r="L47" i="52"/>
  <c r="L52" i="52"/>
  <c r="M58" i="52"/>
  <c r="F78" i="52"/>
  <c r="F83" i="52" s="1"/>
  <c r="F86" i="52" s="1"/>
  <c r="O102" i="52"/>
  <c r="O48" i="52" s="1"/>
  <c r="N103" i="52"/>
  <c r="N49" i="52" s="1"/>
  <c r="I75" i="52"/>
  <c r="I55" i="52"/>
  <c r="J80" i="52"/>
  <c r="J66" i="52"/>
  <c r="J68" i="52" s="1"/>
  <c r="L106" i="52"/>
  <c r="L107" i="52" s="1"/>
  <c r="G77" i="52"/>
  <c r="G70" i="52"/>
  <c r="H56" i="52"/>
  <c r="H69" i="52" s="1"/>
  <c r="H82" i="52"/>
  <c r="K59" i="52"/>
  <c r="E86" i="52"/>
  <c r="E88" i="52"/>
  <c r="E84" i="52"/>
  <c r="E89" i="52" s="1"/>
  <c r="N76" i="52"/>
  <c r="F84" i="52" l="1"/>
  <c r="F89" i="52" s="1"/>
  <c r="K79" i="52"/>
  <c r="F88" i="52"/>
  <c r="K85" i="52"/>
  <c r="L73" i="52"/>
  <c r="M47" i="52"/>
  <c r="M74" i="52"/>
  <c r="N58" i="52"/>
  <c r="M52" i="52"/>
  <c r="L61" i="52"/>
  <c r="L60" i="52" s="1"/>
  <c r="P102" i="52"/>
  <c r="P48" i="52" s="1"/>
  <c r="M61" i="52"/>
  <c r="M60" i="52" s="1"/>
  <c r="O103" i="52"/>
  <c r="O49" i="52" s="1"/>
  <c r="F87" i="52"/>
  <c r="E87" i="52"/>
  <c r="E90" i="52" s="1"/>
  <c r="L59" i="52"/>
  <c r="H77" i="52"/>
  <c r="H70" i="52"/>
  <c r="G71" i="52"/>
  <c r="G72" i="52" s="1"/>
  <c r="I56" i="52"/>
  <c r="I69" i="52" s="1"/>
  <c r="I82" i="52"/>
  <c r="K80" i="52"/>
  <c r="K66" i="52"/>
  <c r="K68" i="52" s="1"/>
  <c r="M106" i="52"/>
  <c r="M107" i="52" s="1"/>
  <c r="J75" i="52"/>
  <c r="J53" i="52"/>
  <c r="O76" i="52"/>
  <c r="L79" i="52" l="1"/>
  <c r="L85" i="52"/>
  <c r="M73" i="52"/>
  <c r="N47" i="52"/>
  <c r="N61" i="52" s="1"/>
  <c r="N60" i="52" s="1"/>
  <c r="N74" i="52"/>
  <c r="O58" i="52"/>
  <c r="N52" i="52"/>
  <c r="Q102" i="52"/>
  <c r="Q48" i="52" s="1"/>
  <c r="P103" i="52"/>
  <c r="P49" i="52" s="1"/>
  <c r="I77" i="52"/>
  <c r="I70" i="52"/>
  <c r="M59" i="52"/>
  <c r="F90" i="52"/>
  <c r="J55" i="52"/>
  <c r="K53" i="52" s="1"/>
  <c r="N106" i="52"/>
  <c r="K75" i="52"/>
  <c r="G78" i="52"/>
  <c r="G83" i="52" s="1"/>
  <c r="H71" i="52"/>
  <c r="L80" i="52"/>
  <c r="L66" i="52"/>
  <c r="L68" i="52" s="1"/>
  <c r="P76" i="52"/>
  <c r="M79" i="52" l="1"/>
  <c r="P58" i="52"/>
  <c r="O74" i="52"/>
  <c r="O47" i="52"/>
  <c r="O61" i="52" s="1"/>
  <c r="O60" i="52" s="1"/>
  <c r="O52" i="52"/>
  <c r="R102" i="52"/>
  <c r="R48" i="52" s="1"/>
  <c r="Q103" i="52"/>
  <c r="Q49" i="52" s="1"/>
  <c r="H78" i="52"/>
  <c r="H83" i="52" s="1"/>
  <c r="H84" i="52" s="1"/>
  <c r="O106" i="52"/>
  <c r="K55" i="52"/>
  <c r="M80" i="52"/>
  <c r="M66" i="52"/>
  <c r="M68" i="52" s="1"/>
  <c r="L75" i="52"/>
  <c r="H72" i="52"/>
  <c r="G86" i="52"/>
  <c r="G88" i="52"/>
  <c r="G84" i="52"/>
  <c r="G89" i="52" s="1"/>
  <c r="N107" i="52"/>
  <c r="J56" i="52"/>
  <c r="J69" i="52" s="1"/>
  <c r="J82" i="52"/>
  <c r="N59" i="52"/>
  <c r="N79" i="52" s="1"/>
  <c r="I71" i="52"/>
  <c r="Q76" i="52"/>
  <c r="M85" i="52" l="1"/>
  <c r="N73" i="52"/>
  <c r="Q58" i="52"/>
  <c r="P74" i="52"/>
  <c r="P47" i="52"/>
  <c r="P61" i="52" s="1"/>
  <c r="P60" i="52" s="1"/>
  <c r="P52" i="52"/>
  <c r="S102" i="52"/>
  <c r="S48" i="52" s="1"/>
  <c r="I78" i="52"/>
  <c r="I83" i="52" s="1"/>
  <c r="I88" i="52" s="1"/>
  <c r="H88" i="52"/>
  <c r="R103" i="52"/>
  <c r="R49" i="52" s="1"/>
  <c r="K82" i="52"/>
  <c r="K56" i="52"/>
  <c r="K69" i="52" s="1"/>
  <c r="P106" i="52"/>
  <c r="I72" i="52"/>
  <c r="O59" i="52"/>
  <c r="O79" i="52" s="1"/>
  <c r="H89" i="52"/>
  <c r="G87" i="52"/>
  <c r="G90" i="52" s="1"/>
  <c r="M75" i="52"/>
  <c r="L53" i="52"/>
  <c r="O107" i="52"/>
  <c r="H86" i="52"/>
  <c r="H87" i="52" s="1"/>
  <c r="H90" i="52" s="1"/>
  <c r="N80" i="52"/>
  <c r="N66" i="52"/>
  <c r="N68" i="52" s="1"/>
  <c r="J77" i="52"/>
  <c r="J70" i="52"/>
  <c r="R76" i="52"/>
  <c r="I86" i="52" l="1"/>
  <c r="N85" i="52"/>
  <c r="O73" i="52"/>
  <c r="R58" i="52"/>
  <c r="Q74" i="52"/>
  <c r="Q52" i="52"/>
  <c r="Q47" i="52"/>
  <c r="Q61" i="52" s="1"/>
  <c r="Q60" i="52" s="1"/>
  <c r="T102" i="52"/>
  <c r="T48" i="52" s="1"/>
  <c r="I84" i="52"/>
  <c r="I89" i="52" s="1"/>
  <c r="S103" i="52"/>
  <c r="S49" i="52" s="1"/>
  <c r="I87" i="52"/>
  <c r="I90" i="52" s="1"/>
  <c r="J71" i="52"/>
  <c r="J72" i="52" s="1"/>
  <c r="P59" i="52"/>
  <c r="P79" i="52" s="1"/>
  <c r="Q106" i="52"/>
  <c r="N75" i="52"/>
  <c r="L55" i="52"/>
  <c r="M53" i="52" s="1"/>
  <c r="O80" i="52"/>
  <c r="O66" i="52"/>
  <c r="O68" i="52" s="1"/>
  <c r="P107" i="52"/>
  <c r="K77" i="52"/>
  <c r="K70" i="52"/>
  <c r="S76" i="52"/>
  <c r="O85" i="52" l="1"/>
  <c r="P73" i="52"/>
  <c r="R47" i="52"/>
  <c r="R61" i="52" s="1"/>
  <c r="R60" i="52" s="1"/>
  <c r="R52" i="52"/>
  <c r="S58" i="52"/>
  <c r="R74" i="52"/>
  <c r="U102" i="52"/>
  <c r="U48" i="52" s="1"/>
  <c r="T103" i="52"/>
  <c r="T49" i="52" s="1"/>
  <c r="K71" i="52"/>
  <c r="K72" i="52" s="1"/>
  <c r="O75" i="52"/>
  <c r="M55" i="52"/>
  <c r="N53" i="52" s="1"/>
  <c r="R106" i="52"/>
  <c r="P80" i="52"/>
  <c r="P66" i="52"/>
  <c r="P68" i="52" s="1"/>
  <c r="L82" i="52"/>
  <c r="L56" i="52"/>
  <c r="L69" i="52" s="1"/>
  <c r="Q107" i="52"/>
  <c r="Q59" i="52"/>
  <c r="Q79" i="52" s="1"/>
  <c r="J78" i="52"/>
  <c r="J83" i="52" s="1"/>
  <c r="T76" i="52"/>
  <c r="P85" i="52" l="1"/>
  <c r="Q73" i="52"/>
  <c r="S52" i="52"/>
  <c r="T58" i="52"/>
  <c r="S47" i="52"/>
  <c r="S74" i="52"/>
  <c r="V102" i="52"/>
  <c r="V48" i="52" s="1"/>
  <c r="U103" i="52"/>
  <c r="U49" i="52" s="1"/>
  <c r="S61" i="52"/>
  <c r="S60" i="52" s="1"/>
  <c r="K78" i="52"/>
  <c r="K83" i="52" s="1"/>
  <c r="K86" i="52" s="1"/>
  <c r="Q80" i="52"/>
  <c r="Q66" i="52"/>
  <c r="Q68" i="52" s="1"/>
  <c r="L77" i="52"/>
  <c r="L70" i="52"/>
  <c r="P75" i="52"/>
  <c r="S106" i="52"/>
  <c r="N55" i="52"/>
  <c r="O53" i="52" s="1"/>
  <c r="J86" i="52"/>
  <c r="J84" i="52"/>
  <c r="J89" i="52" s="1"/>
  <c r="J88" i="52"/>
  <c r="R59" i="52"/>
  <c r="R79" i="52" s="1"/>
  <c r="R107" i="52"/>
  <c r="M82" i="52"/>
  <c r="M56" i="52"/>
  <c r="M69" i="52" s="1"/>
  <c r="U76" i="52"/>
  <c r="K84" i="52" l="1"/>
  <c r="K88" i="52"/>
  <c r="Q85" i="52"/>
  <c r="R73" i="52"/>
  <c r="T74" i="52"/>
  <c r="U58" i="52"/>
  <c r="T52" i="52"/>
  <c r="T47" i="52"/>
  <c r="T61" i="52" s="1"/>
  <c r="T60" i="52" s="1"/>
  <c r="K89" i="52"/>
  <c r="W102" i="52"/>
  <c r="W48" i="52" s="1"/>
  <c r="V103" i="52"/>
  <c r="V49" i="52" s="1"/>
  <c r="M77" i="52"/>
  <c r="M70" i="52"/>
  <c r="S59" i="52"/>
  <c r="S79" i="52" s="1"/>
  <c r="O55" i="52"/>
  <c r="P53" i="52" s="1"/>
  <c r="T106" i="52"/>
  <c r="T107" i="52" s="1"/>
  <c r="L71" i="52"/>
  <c r="L78" i="52" s="1"/>
  <c r="L83" i="52" s="1"/>
  <c r="R66" i="52"/>
  <c r="R68" i="52" s="1"/>
  <c r="R80" i="52"/>
  <c r="J87" i="52"/>
  <c r="J90" i="52" s="1"/>
  <c r="K87" i="52"/>
  <c r="N56" i="52"/>
  <c r="N69" i="52" s="1"/>
  <c r="N82" i="52"/>
  <c r="S107" i="52"/>
  <c r="Q75" i="52"/>
  <c r="V76" i="52"/>
  <c r="R85" i="52" l="1"/>
  <c r="S73" i="52"/>
  <c r="S85" i="52" s="1"/>
  <c r="T73" i="52"/>
  <c r="K90" i="52"/>
  <c r="U52" i="52"/>
  <c r="V58" i="52"/>
  <c r="U74" i="52"/>
  <c r="U47" i="52"/>
  <c r="L72" i="52"/>
  <c r="X102" i="52"/>
  <c r="X48" i="52" s="1"/>
  <c r="W103" i="52"/>
  <c r="W49" i="52" s="1"/>
  <c r="N77" i="52"/>
  <c r="N70" i="52"/>
  <c r="P55" i="52"/>
  <c r="S80" i="52"/>
  <c r="S66" i="52"/>
  <c r="S68" i="52" s="1"/>
  <c r="M71" i="52"/>
  <c r="M78" i="52" s="1"/>
  <c r="M83" i="52" s="1"/>
  <c r="R75" i="52"/>
  <c r="L86" i="52"/>
  <c r="L84" i="52"/>
  <c r="L89" i="52" s="1"/>
  <c r="G28" i="52" s="1"/>
  <c r="L88" i="52"/>
  <c r="U106" i="52"/>
  <c r="U107" i="52" s="1"/>
  <c r="O82" i="52"/>
  <c r="O56" i="52"/>
  <c r="O69" i="52" s="1"/>
  <c r="T59" i="52"/>
  <c r="T79" i="52" s="1"/>
  <c r="W76" i="52"/>
  <c r="T85" i="52" l="1"/>
  <c r="U73" i="52"/>
  <c r="V47" i="52"/>
  <c r="V52" i="52"/>
  <c r="W58" i="52"/>
  <c r="V74" i="52"/>
  <c r="M72" i="52"/>
  <c r="U61" i="52"/>
  <c r="U60" i="52" s="1"/>
  <c r="Y102" i="52"/>
  <c r="Y48" i="52" s="1"/>
  <c r="X103" i="52"/>
  <c r="X49" i="52" s="1"/>
  <c r="V61" i="52"/>
  <c r="V60" i="52" s="1"/>
  <c r="S75" i="52"/>
  <c r="P82" i="52"/>
  <c r="P56" i="52"/>
  <c r="P69" i="52" s="1"/>
  <c r="N71" i="52"/>
  <c r="N78" i="52" s="1"/>
  <c r="N83" i="52" s="1"/>
  <c r="M86" i="52"/>
  <c r="M87" i="52" s="1"/>
  <c r="T80" i="52"/>
  <c r="T66" i="52"/>
  <c r="T68" i="52" s="1"/>
  <c r="U59" i="52"/>
  <c r="O77" i="52"/>
  <c r="O70" i="52"/>
  <c r="V106" i="52"/>
  <c r="V107" i="52" s="1"/>
  <c r="M84" i="52"/>
  <c r="M89" i="52" s="1"/>
  <c r="M88" i="52"/>
  <c r="L87" i="52"/>
  <c r="Q53" i="52"/>
  <c r="X76" i="52"/>
  <c r="U79" i="52" l="1"/>
  <c r="U85" i="52"/>
  <c r="V73" i="52"/>
  <c r="M90" i="52"/>
  <c r="W74" i="52"/>
  <c r="W52" i="52"/>
  <c r="W47" i="52"/>
  <c r="W61" i="52" s="1"/>
  <c r="W60" i="52" s="1"/>
  <c r="X58" i="52"/>
  <c r="Z102" i="52"/>
  <c r="Z48" i="52" s="1"/>
  <c r="N72" i="52"/>
  <c r="Y103" i="52"/>
  <c r="Y49" i="52" s="1"/>
  <c r="N86" i="52"/>
  <c r="N87" i="52" s="1"/>
  <c r="N90" i="52" s="1"/>
  <c r="Q55" i="52"/>
  <c r="G30" i="52"/>
  <c r="L90" i="52"/>
  <c r="G29" i="52" s="1"/>
  <c r="N84" i="52"/>
  <c r="N89" i="52" s="1"/>
  <c r="V59" i="52"/>
  <c r="T75" i="52"/>
  <c r="N88" i="52"/>
  <c r="W106" i="52"/>
  <c r="W107" i="52" s="1"/>
  <c r="O71" i="52"/>
  <c r="O78" i="52" s="1"/>
  <c r="O83" i="52" s="1"/>
  <c r="O88" i="52" s="1"/>
  <c r="U80" i="52"/>
  <c r="U66" i="52"/>
  <c r="U68" i="52" s="1"/>
  <c r="P77" i="52"/>
  <c r="P70" i="52"/>
  <c r="Y76" i="52"/>
  <c r="V79" i="52" l="1"/>
  <c r="V85" i="52"/>
  <c r="W73" i="52"/>
  <c r="Y58" i="52"/>
  <c r="X52" i="52"/>
  <c r="X47" i="52"/>
  <c r="X74" i="52"/>
  <c r="AA102" i="52"/>
  <c r="AA48" i="52" s="1"/>
  <c r="Z103" i="52"/>
  <c r="Z49" i="52" s="1"/>
  <c r="X61" i="52"/>
  <c r="X60" i="52" s="1"/>
  <c r="O72" i="52"/>
  <c r="P71" i="52"/>
  <c r="P78" i="52" s="1"/>
  <c r="P83" i="52" s="1"/>
  <c r="P84" i="52" s="1"/>
  <c r="O86" i="52"/>
  <c r="O87" i="52" s="1"/>
  <c r="O90" i="52" s="1"/>
  <c r="O84" i="52"/>
  <c r="O89" i="52" s="1"/>
  <c r="W59" i="52"/>
  <c r="Q56" i="52"/>
  <c r="Q69" i="52" s="1"/>
  <c r="Q82" i="52"/>
  <c r="U75" i="52"/>
  <c r="X106" i="52"/>
  <c r="V66" i="52"/>
  <c r="V68" i="52" s="1"/>
  <c r="V80" i="52"/>
  <c r="R53" i="52"/>
  <c r="Z76" i="52"/>
  <c r="W79" i="52" l="1"/>
  <c r="P89" i="52"/>
  <c r="Y52" i="52"/>
  <c r="Z58" i="52"/>
  <c r="Y74" i="52"/>
  <c r="Y47" i="52"/>
  <c r="Y61" i="52" s="1"/>
  <c r="Y60" i="52" s="1"/>
  <c r="AB102" i="52"/>
  <c r="AB48" i="52" s="1"/>
  <c r="AA103" i="52"/>
  <c r="AA49" i="52" s="1"/>
  <c r="V75" i="52"/>
  <c r="Y106" i="52"/>
  <c r="Y107" i="52" s="1"/>
  <c r="P86" i="52"/>
  <c r="P87" i="52" s="1"/>
  <c r="P90" i="52" s="1"/>
  <c r="Q77" i="52"/>
  <c r="Q70" i="52"/>
  <c r="W66" i="52"/>
  <c r="W68" i="52" s="1"/>
  <c r="W80" i="52"/>
  <c r="R55" i="52"/>
  <c r="X107" i="52"/>
  <c r="X59" i="52"/>
  <c r="P88" i="52"/>
  <c r="P72" i="52"/>
  <c r="AA76" i="52"/>
  <c r="X79" i="52" l="1"/>
  <c r="Y73" i="52"/>
  <c r="W85" i="52"/>
  <c r="X73" i="52"/>
  <c r="X85" i="52" s="1"/>
  <c r="Z74" i="52"/>
  <c r="Z47" i="52"/>
  <c r="Z52" i="52"/>
  <c r="AA58" i="52"/>
  <c r="AC102" i="52"/>
  <c r="AC48" i="52" s="1"/>
  <c r="Z61" i="52"/>
  <c r="Z60" i="52" s="1"/>
  <c r="AB103" i="52"/>
  <c r="AB49" i="52" s="1"/>
  <c r="X66" i="52"/>
  <c r="X68" i="52" s="1"/>
  <c r="X80" i="52"/>
  <c r="R56" i="52"/>
  <c r="R69" i="52" s="1"/>
  <c r="R82" i="52"/>
  <c r="W75" i="52"/>
  <c r="Y59" i="52"/>
  <c r="Y79" i="52" s="1"/>
  <c r="S53" i="52"/>
  <c r="Q71" i="52"/>
  <c r="Q78" i="52" s="1"/>
  <c r="Q83" i="52" s="1"/>
  <c r="Z106" i="52"/>
  <c r="Z107" i="52" s="1"/>
  <c r="AB76" i="52"/>
  <c r="Y85" i="52" l="1"/>
  <c r="Z73" i="52"/>
  <c r="AB58" i="52"/>
  <c r="AA74" i="52"/>
  <c r="AA47" i="52"/>
  <c r="AA52" i="52"/>
  <c r="Q72" i="52"/>
  <c r="AD102" i="52"/>
  <c r="AD48" i="52" s="1"/>
  <c r="AA61" i="52"/>
  <c r="AA60" i="52" s="1"/>
  <c r="AC103" i="52"/>
  <c r="AC49" i="52" s="1"/>
  <c r="Q86" i="52"/>
  <c r="Q87" i="52" s="1"/>
  <c r="Q90" i="52" s="1"/>
  <c r="Q88" i="52"/>
  <c r="Q84" i="52"/>
  <c r="Q89" i="52" s="1"/>
  <c r="AA106" i="52"/>
  <c r="AA107" i="52" s="1"/>
  <c r="Z59" i="52"/>
  <c r="Z79" i="52" s="1"/>
  <c r="R77" i="52"/>
  <c r="R70" i="52"/>
  <c r="S55" i="52"/>
  <c r="T53" i="52" s="1"/>
  <c r="Y80" i="52"/>
  <c r="Y66" i="52"/>
  <c r="Y68" i="52" s="1"/>
  <c r="X75" i="52"/>
  <c r="AC76" i="52"/>
  <c r="Z85" i="52" l="1"/>
  <c r="AA73" i="52"/>
  <c r="AB52" i="52"/>
  <c r="AB74" i="52"/>
  <c r="AC58" i="52"/>
  <c r="AB47" i="52"/>
  <c r="AE102" i="52"/>
  <c r="AE48" i="52" s="1"/>
  <c r="AB61" i="52"/>
  <c r="AB60" i="52" s="1"/>
  <c r="AD103" i="52"/>
  <c r="AD49" i="52" s="1"/>
  <c r="T55" i="52"/>
  <c r="U53" i="52" s="1"/>
  <c r="AA59" i="52"/>
  <c r="AA79" i="52" s="1"/>
  <c r="Y75" i="52"/>
  <c r="S82" i="52"/>
  <c r="S56" i="52"/>
  <c r="S69" i="52" s="1"/>
  <c r="R71" i="52"/>
  <c r="R78" i="52" s="1"/>
  <c r="R83" i="52" s="1"/>
  <c r="Z66" i="52"/>
  <c r="Z68" i="52" s="1"/>
  <c r="Z80" i="52"/>
  <c r="AB106" i="52"/>
  <c r="AB107" i="52" s="1"/>
  <c r="AD76" i="52"/>
  <c r="AA85" i="52" l="1"/>
  <c r="AB73" i="52"/>
  <c r="AD58" i="52"/>
  <c r="AC74" i="52"/>
  <c r="AC47" i="52"/>
  <c r="AC52" i="52"/>
  <c r="R72" i="52"/>
  <c r="AF102" i="52"/>
  <c r="AF48" i="52" s="1"/>
  <c r="AC61" i="52"/>
  <c r="AC60" i="52" s="1"/>
  <c r="AE103" i="52"/>
  <c r="AE49" i="52" s="1"/>
  <c r="Z75" i="52"/>
  <c r="R86" i="52"/>
  <c r="R87" i="52" s="1"/>
  <c r="R90" i="52" s="1"/>
  <c r="R84" i="52"/>
  <c r="R89" i="52" s="1"/>
  <c r="R88" i="52"/>
  <c r="AB59" i="52"/>
  <c r="AB79" i="52" s="1"/>
  <c r="U55" i="52"/>
  <c r="V53" i="52" s="1"/>
  <c r="AC106" i="52"/>
  <c r="AC107" i="52" s="1"/>
  <c r="S77" i="52"/>
  <c r="S70" i="52"/>
  <c r="AA66" i="52"/>
  <c r="AA68" i="52" s="1"/>
  <c r="AA80" i="52"/>
  <c r="T56" i="52"/>
  <c r="T69" i="52" s="1"/>
  <c r="T82" i="52"/>
  <c r="AE76" i="52"/>
  <c r="AB85" i="52" l="1"/>
  <c r="AC73" i="52"/>
  <c r="AD74" i="52"/>
  <c r="AE58" i="52"/>
  <c r="AD52" i="52"/>
  <c r="AD47" i="52"/>
  <c r="AG102" i="52"/>
  <c r="AG48" i="52" s="1"/>
  <c r="AF103" i="52"/>
  <c r="AF49" i="52" s="1"/>
  <c r="T77" i="52"/>
  <c r="T70" i="52"/>
  <c r="S71" i="52"/>
  <c r="S78" i="52" s="1"/>
  <c r="S83" i="52" s="1"/>
  <c r="V55" i="52"/>
  <c r="W53" i="52" s="1"/>
  <c r="AB66" i="52"/>
  <c r="AB68" i="52" s="1"/>
  <c r="AB80" i="52"/>
  <c r="AA75" i="52"/>
  <c r="AD106" i="52"/>
  <c r="AD107" i="52" s="1"/>
  <c r="U56" i="52"/>
  <c r="U69" i="52" s="1"/>
  <c r="U82" i="52"/>
  <c r="AC59" i="52"/>
  <c r="AC79" i="52" s="1"/>
  <c r="AF76" i="52"/>
  <c r="AC85" i="52" l="1"/>
  <c r="AD73" i="52"/>
  <c r="AE52" i="52"/>
  <c r="AE74" i="52"/>
  <c r="AE47" i="52"/>
  <c r="AE61" i="52" s="1"/>
  <c r="AE60" i="52" s="1"/>
  <c r="AF58" i="52"/>
  <c r="AD61" i="52"/>
  <c r="AD60" i="52" s="1"/>
  <c r="AH102" i="52"/>
  <c r="AH48" i="52" s="1"/>
  <c r="AG103" i="52"/>
  <c r="AG49" i="52" s="1"/>
  <c r="AD59" i="52"/>
  <c r="S86" i="52"/>
  <c r="S87" i="52" s="1"/>
  <c r="S90" i="52" s="1"/>
  <c r="S84" i="52"/>
  <c r="S89" i="52" s="1"/>
  <c r="S88" i="52"/>
  <c r="W55" i="52"/>
  <c r="X53" i="52" s="1"/>
  <c r="T71" i="52"/>
  <c r="T78" i="52" s="1"/>
  <c r="T83" i="52" s="1"/>
  <c r="AC66" i="52"/>
  <c r="AC68" i="52" s="1"/>
  <c r="AC80" i="52"/>
  <c r="U77" i="52"/>
  <c r="U70" i="52"/>
  <c r="AE106" i="52"/>
  <c r="AE107" i="52" s="1"/>
  <c r="AB75" i="52"/>
  <c r="V82" i="52"/>
  <c r="V56" i="52"/>
  <c r="V69" i="52" s="1"/>
  <c r="S72" i="52"/>
  <c r="AG76" i="52"/>
  <c r="AD79" i="52" l="1"/>
  <c r="AD85" i="52"/>
  <c r="AE73" i="52"/>
  <c r="AG58" i="52"/>
  <c r="AF52" i="52"/>
  <c r="AF47" i="52"/>
  <c r="AF74" i="52"/>
  <c r="AI102" i="52"/>
  <c r="AI48" i="52" s="1"/>
  <c r="AH103" i="52"/>
  <c r="AH49" i="52" s="1"/>
  <c r="AF61" i="52"/>
  <c r="AF60" i="52" s="1"/>
  <c r="T72" i="52"/>
  <c r="U71" i="52"/>
  <c r="U78" i="52" s="1"/>
  <c r="U83" i="52" s="1"/>
  <c r="AC75" i="52"/>
  <c r="X55" i="52"/>
  <c r="Y53" i="52" s="1"/>
  <c r="T86" i="52"/>
  <c r="T87" i="52" s="1"/>
  <c r="T90" i="52" s="1"/>
  <c r="T88" i="52"/>
  <c r="T84" i="52"/>
  <c r="T89" i="52" s="1"/>
  <c r="V77" i="52"/>
  <c r="V70" i="52"/>
  <c r="AF106" i="52"/>
  <c r="W82" i="52"/>
  <c r="W56" i="52"/>
  <c r="W69" i="52" s="1"/>
  <c r="AE59" i="52"/>
  <c r="AE79" i="52" s="1"/>
  <c r="AD66" i="52"/>
  <c r="AD68" i="52" s="1"/>
  <c r="AD80" i="52"/>
  <c r="AH76" i="52"/>
  <c r="AH58" i="52" l="1"/>
  <c r="AG47" i="52"/>
  <c r="AG52" i="52"/>
  <c r="AG74" i="52"/>
  <c r="AJ102" i="52"/>
  <c r="AJ48" i="52" s="1"/>
  <c r="U72" i="52"/>
  <c r="AI103" i="52"/>
  <c r="AI49" i="52" s="1"/>
  <c r="AG61" i="52"/>
  <c r="AG60" i="52" s="1"/>
  <c r="X56" i="52"/>
  <c r="X69" i="52" s="1"/>
  <c r="X82" i="52"/>
  <c r="AE66" i="52"/>
  <c r="AE68" i="52" s="1"/>
  <c r="AE80" i="52"/>
  <c r="AG106" i="52"/>
  <c r="AG107" i="52" s="1"/>
  <c r="AD75" i="52"/>
  <c r="AF59" i="52"/>
  <c r="AF79" i="52" s="1"/>
  <c r="W77" i="52"/>
  <c r="W70" i="52"/>
  <c r="AF107" i="52"/>
  <c r="V71" i="52"/>
  <c r="V78" i="52" s="1"/>
  <c r="V83" i="52" s="1"/>
  <c r="Y55" i="52"/>
  <c r="Z53" i="52" s="1"/>
  <c r="U86" i="52"/>
  <c r="U87" i="52" s="1"/>
  <c r="U90" i="52" s="1"/>
  <c r="U88" i="52"/>
  <c r="U84" i="52"/>
  <c r="U89" i="52" s="1"/>
  <c r="AI76" i="52"/>
  <c r="AE85" i="52" l="1"/>
  <c r="AF73" i="52"/>
  <c r="AF85" i="52" s="1"/>
  <c r="AG73" i="52"/>
  <c r="AH74" i="52"/>
  <c r="AI58" i="52"/>
  <c r="AH52" i="52"/>
  <c r="AH47" i="52"/>
  <c r="AH61" i="52" s="1"/>
  <c r="AH60" i="52" s="1"/>
  <c r="AK102" i="52"/>
  <c r="AK48" i="52" s="1"/>
  <c r="AJ103" i="52"/>
  <c r="AJ49" i="52" s="1"/>
  <c r="V86" i="52"/>
  <c r="V87" i="52" s="1"/>
  <c r="V90" i="52" s="1"/>
  <c r="V88" i="52"/>
  <c r="V84" i="52"/>
  <c r="V89" i="52" s="1"/>
  <c r="Y82" i="52"/>
  <c r="Y56" i="52"/>
  <c r="Y69" i="52" s="1"/>
  <c r="V72" i="52"/>
  <c r="W71" i="52"/>
  <c r="W78" i="52" s="1"/>
  <c r="W83" i="52" s="1"/>
  <c r="AF66" i="52"/>
  <c r="AF68" i="52" s="1"/>
  <c r="AF80" i="52"/>
  <c r="AH106" i="52"/>
  <c r="Z55" i="52"/>
  <c r="AA53" i="52" s="1"/>
  <c r="AG59" i="52"/>
  <c r="AG79" i="52" s="1"/>
  <c r="AE75" i="52"/>
  <c r="X77" i="52"/>
  <c r="X70" i="52"/>
  <c r="AJ76" i="52"/>
  <c r="AI52" i="52" l="1"/>
  <c r="AI47" i="52"/>
  <c r="AI74" i="52"/>
  <c r="AJ58" i="52"/>
  <c r="AK103" i="52"/>
  <c r="AK49" i="52" s="1"/>
  <c r="W86" i="52"/>
  <c r="W87" i="52" s="1"/>
  <c r="W90" i="52" s="1"/>
  <c r="W84" i="52"/>
  <c r="W89" i="52" s="1"/>
  <c r="W88" i="52"/>
  <c r="X71" i="52"/>
  <c r="X78" i="52" s="1"/>
  <c r="X83" i="52" s="1"/>
  <c r="AG66" i="52"/>
  <c r="AG68" i="52" s="1"/>
  <c r="AG80" i="52"/>
  <c r="AA55" i="52"/>
  <c r="AB53" i="52" s="1"/>
  <c r="AI106" i="52"/>
  <c r="AF75" i="52"/>
  <c r="Y77" i="52"/>
  <c r="Y70" i="52"/>
  <c r="AH59" i="52"/>
  <c r="AH79" i="52" s="1"/>
  <c r="Z56" i="52"/>
  <c r="Z69" i="52" s="1"/>
  <c r="Z82" i="52"/>
  <c r="AH107" i="52"/>
  <c r="W72" i="52"/>
  <c r="AK76" i="52"/>
  <c r="AG85" i="52" l="1"/>
  <c r="AH73" i="52"/>
  <c r="AJ47" i="52"/>
  <c r="AJ61" i="52" s="1"/>
  <c r="AJ60" i="52" s="1"/>
  <c r="AJ52" i="52"/>
  <c r="AK58" i="52"/>
  <c r="AJ74" i="52"/>
  <c r="AI61" i="52"/>
  <c r="AI60" i="52" s="1"/>
  <c r="X86" i="52"/>
  <c r="X87" i="52" s="1"/>
  <c r="X90" i="52" s="1"/>
  <c r="X88" i="52"/>
  <c r="X84" i="52"/>
  <c r="X89" i="52" s="1"/>
  <c r="AI59" i="52"/>
  <c r="AI79" i="52" s="1"/>
  <c r="Y71" i="52"/>
  <c r="Y78" i="52" s="1"/>
  <c r="Y83" i="52" s="1"/>
  <c r="AJ106" i="52"/>
  <c r="AJ107" i="52" s="1"/>
  <c r="AB55" i="52"/>
  <c r="AC53" i="52" s="1"/>
  <c r="AG75" i="52"/>
  <c r="Z77" i="52"/>
  <c r="Z70" i="52"/>
  <c r="AH80" i="52"/>
  <c r="AH66" i="52"/>
  <c r="AH68" i="52" s="1"/>
  <c r="AI107" i="52"/>
  <c r="AA82" i="52"/>
  <c r="AA56" i="52"/>
  <c r="AA69" i="52" s="1"/>
  <c r="X72" i="52"/>
  <c r="AJ73" i="52" l="1"/>
  <c r="AH85" i="52"/>
  <c r="AI73" i="52"/>
  <c r="AI85" i="52" s="1"/>
  <c r="AK74" i="52"/>
  <c r="AK52" i="52"/>
  <c r="AK47" i="52"/>
  <c r="AK61" i="52" s="1"/>
  <c r="AK60" i="52" s="1"/>
  <c r="Y86" i="52"/>
  <c r="Y87" i="52" s="1"/>
  <c r="Y90" i="52" s="1"/>
  <c r="Y84" i="52"/>
  <c r="Y89" i="52" s="1"/>
  <c r="Y88" i="52"/>
  <c r="AC55" i="52"/>
  <c r="AJ59" i="52"/>
  <c r="AJ79" i="52" s="1"/>
  <c r="AK59" i="52"/>
  <c r="AA77" i="52"/>
  <c r="AA70" i="52"/>
  <c r="AH75" i="52"/>
  <c r="Z71" i="52"/>
  <c r="Z78" i="52" s="1"/>
  <c r="Z83" i="52" s="1"/>
  <c r="AB82" i="52"/>
  <c r="AB56" i="52"/>
  <c r="AB69" i="52" s="1"/>
  <c r="AK106" i="52"/>
  <c r="AK107" i="52" s="1"/>
  <c r="Y72" i="52"/>
  <c r="AI80" i="52"/>
  <c r="AI66" i="52"/>
  <c r="AI68" i="52" s="1"/>
  <c r="AJ85" i="52" l="1"/>
  <c r="AK73" i="52"/>
  <c r="AK85" i="52" s="1"/>
  <c r="AK79" i="52"/>
  <c r="Z72" i="52"/>
  <c r="AI75" i="52"/>
  <c r="AA71" i="52"/>
  <c r="AA78" i="52" s="1"/>
  <c r="AA83" i="52" s="1"/>
  <c r="AK66" i="52"/>
  <c r="AK68" i="52" s="1"/>
  <c r="AK80" i="52"/>
  <c r="AC56" i="52"/>
  <c r="AC69" i="52" s="1"/>
  <c r="AC82" i="52"/>
  <c r="AB77" i="52"/>
  <c r="AB70" i="52"/>
  <c r="Z86" i="52"/>
  <c r="Z87" i="52" s="1"/>
  <c r="Z90" i="52" s="1"/>
  <c r="Z88" i="52"/>
  <c r="Z84" i="52"/>
  <c r="Z89" i="52" s="1"/>
  <c r="AJ66" i="52"/>
  <c r="AJ68" i="52" s="1"/>
  <c r="AJ80" i="52"/>
  <c r="AD53" i="52"/>
  <c r="AB71" i="52" l="1"/>
  <c r="AB78" i="52" s="1"/>
  <c r="AB83" i="52" s="1"/>
  <c r="AK75" i="52"/>
  <c r="AD55" i="52"/>
  <c r="AE53" i="52" s="1"/>
  <c r="AA86" i="52"/>
  <c r="AA87" i="52" s="1"/>
  <c r="AA90" i="52" s="1"/>
  <c r="AA88" i="52"/>
  <c r="AA84" i="52"/>
  <c r="AA89" i="52" s="1"/>
  <c r="AJ75" i="52"/>
  <c r="AC77" i="52"/>
  <c r="AC70" i="52"/>
  <c r="AA72" i="52"/>
  <c r="AB72" i="52" l="1"/>
  <c r="AD56" i="52"/>
  <c r="AD69" i="52" s="1"/>
  <c r="AD82" i="52"/>
  <c r="AC71" i="52"/>
  <c r="AC78" i="52" s="1"/>
  <c r="AC83" i="52" s="1"/>
  <c r="AE55" i="52"/>
  <c r="AB86" i="52"/>
  <c r="AB87" i="52" s="1"/>
  <c r="AB90" i="52" s="1"/>
  <c r="AB84" i="52"/>
  <c r="AB89" i="52" s="1"/>
  <c r="AB88" i="52"/>
  <c r="AC72" i="52" l="1"/>
  <c r="AE82" i="52"/>
  <c r="AE56" i="52"/>
  <c r="AE69" i="52" s="1"/>
  <c r="AC86" i="52"/>
  <c r="AC87" i="52" s="1"/>
  <c r="AC90" i="52" s="1"/>
  <c r="AC84" i="52"/>
  <c r="AC89" i="52" s="1"/>
  <c r="AC88" i="52"/>
  <c r="AF53" i="52"/>
  <c r="AD77" i="52"/>
  <c r="AD70" i="52"/>
  <c r="AD71" i="52" l="1"/>
  <c r="AD78" i="52" s="1"/>
  <c r="AD83" i="52" s="1"/>
  <c r="AF55" i="52"/>
  <c r="AG53" i="52" s="1"/>
  <c r="AE77" i="52"/>
  <c r="AE70" i="52"/>
  <c r="AD72" i="52" l="1"/>
  <c r="AG55" i="52"/>
  <c r="AH53" i="52" s="1"/>
  <c r="AE71" i="52"/>
  <c r="AE78" i="52" s="1"/>
  <c r="AE83" i="52" s="1"/>
  <c r="AD86" i="52"/>
  <c r="AD87" i="52" s="1"/>
  <c r="AD90" i="52" s="1"/>
  <c r="AD88" i="52"/>
  <c r="AD84" i="52"/>
  <c r="AD89" i="52" s="1"/>
  <c r="AF56" i="52"/>
  <c r="AF69" i="52" s="1"/>
  <c r="AF82" i="52"/>
  <c r="AH55" i="52" l="1"/>
  <c r="AE72" i="52"/>
  <c r="AF77" i="52"/>
  <c r="AF70" i="52"/>
  <c r="AE86" i="52"/>
  <c r="AE87" i="52" s="1"/>
  <c r="AE90" i="52" s="1"/>
  <c r="AE88" i="52"/>
  <c r="AE84" i="52"/>
  <c r="AE89" i="52" s="1"/>
  <c r="AG56" i="52"/>
  <c r="AG69" i="52" s="1"/>
  <c r="AG82" i="52"/>
  <c r="AG77" i="52" l="1"/>
  <c r="AG70" i="52"/>
  <c r="AH82" i="52"/>
  <c r="AH56" i="52"/>
  <c r="AH69" i="52" s="1"/>
  <c r="AF71" i="52"/>
  <c r="AF78" i="52" s="1"/>
  <c r="AF83" i="52" s="1"/>
  <c r="AI53" i="52"/>
  <c r="AF72" i="52" l="1"/>
  <c r="AF86" i="52"/>
  <c r="AF87" i="52" s="1"/>
  <c r="AF90" i="52" s="1"/>
  <c r="AF88" i="52"/>
  <c r="AF84" i="52"/>
  <c r="AF89" i="52" s="1"/>
  <c r="AI55" i="52"/>
  <c r="AG71" i="52"/>
  <c r="AG78" i="52" s="1"/>
  <c r="AG83" i="52" s="1"/>
  <c r="AH77" i="52"/>
  <c r="AH70" i="52"/>
  <c r="AG72" i="52" l="1"/>
  <c r="AG86" i="52"/>
  <c r="AG87" i="52" s="1"/>
  <c r="AG90" i="52" s="1"/>
  <c r="AG84" i="52"/>
  <c r="AG89" i="52" s="1"/>
  <c r="AG88" i="52"/>
  <c r="AI56" i="52"/>
  <c r="AI69" i="52" s="1"/>
  <c r="AI82" i="52"/>
  <c r="AH71" i="52"/>
  <c r="AH78" i="52" s="1"/>
  <c r="AH83" i="52" s="1"/>
  <c r="AJ53" i="52"/>
  <c r="AH72" i="52" l="1"/>
  <c r="AH86" i="52"/>
  <c r="AH87" i="52" s="1"/>
  <c r="AH90" i="52" s="1"/>
  <c r="AH84" i="52"/>
  <c r="AH89" i="52" s="1"/>
  <c r="AH88" i="52"/>
  <c r="AI77" i="52"/>
  <c r="AI70" i="52"/>
  <c r="AJ55" i="52"/>
  <c r="AK53" i="52" s="1"/>
  <c r="AK55" i="52" s="1"/>
  <c r="AK56" i="52" l="1"/>
  <c r="AK69" i="52" s="1"/>
  <c r="AK82" i="52"/>
  <c r="AJ82" i="52"/>
  <c r="AJ56" i="52"/>
  <c r="AJ69" i="52" s="1"/>
  <c r="AI71" i="52"/>
  <c r="AI78" i="52" s="1"/>
  <c r="AI83" i="52" s="1"/>
  <c r="AI72" i="52" l="1"/>
  <c r="AJ77" i="52"/>
  <c r="AJ70" i="52"/>
  <c r="AI86" i="52"/>
  <c r="AI87" i="52" s="1"/>
  <c r="AI90" i="52" s="1"/>
  <c r="AI84" i="52"/>
  <c r="AI89" i="52" s="1"/>
  <c r="AI88" i="52"/>
  <c r="AK77" i="52"/>
  <c r="AK70" i="52"/>
  <c r="AK71" i="52" l="1"/>
  <c r="AK72" i="52" s="1"/>
  <c r="AJ71" i="52"/>
  <c r="AJ78" i="52" s="1"/>
  <c r="AJ83" i="52" s="1"/>
  <c r="AJ86" i="52" l="1"/>
  <c r="AJ87" i="52" s="1"/>
  <c r="AJ90" i="52" s="1"/>
  <c r="AJ88" i="52"/>
  <c r="AJ84" i="52"/>
  <c r="AJ89" i="52" s="1"/>
  <c r="AJ72" i="52"/>
  <c r="AK78" i="52"/>
  <c r="AK83" i="52" s="1"/>
  <c r="AK86" i="52" l="1"/>
  <c r="AK87" i="52" s="1"/>
  <c r="AK90" i="52" s="1"/>
  <c r="AK88" i="52"/>
  <c r="AK84" i="52"/>
  <c r="AK89" i="52" s="1"/>
</calcChain>
</file>

<file path=xl/sharedStrings.xml><?xml version="1.0" encoding="utf-8"?>
<sst xmlns="http://schemas.openxmlformats.org/spreadsheetml/2006/main" count="1029" uniqueCount="608">
  <si>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</si>
  <si>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</si>
  <si>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</si>
  <si>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</si>
  <si>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</si>
  <si>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</si>
  <si>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</si>
  <si>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</si>
  <si>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</si>
  <si>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</si>
  <si>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</si>
  <si>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</si>
  <si>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</si>
  <si>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</si>
  <si>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</si>
  <si>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</si>
  <si>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</si>
  <si>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</si>
  <si>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</si>
  <si>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</si>
  <si>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</si>
  <si>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</si>
  <si>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</si>
  <si>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</si>
  <si>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</si>
  <si>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</si>
  <si>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</si>
  <si>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</si>
  <si>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</si>
  <si>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</si>
  <si>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</si>
  <si>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</si>
  <si>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</si>
  <si>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</si>
  <si>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</si>
  <si>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</si>
  <si>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</si>
  <si>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</si>
  <si>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</si>
  <si>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</si>
  <si>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</si>
  <si>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</si>
  <si>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</si>
  <si>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</si>
  <si>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</si>
  <si>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</si>
  <si>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</si>
  <si>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</si>
  <si>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</si>
  <si>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</si>
  <si>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</si>
  <si>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</si>
  <si>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</si>
  <si>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</si>
  <si>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</si>
  <si>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</si>
  <si>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</si>
  <si>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</si>
  <si>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</si>
  <si>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</si>
  <si>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</si>
  <si>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</si>
  <si>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</si>
  <si>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</si>
  <si>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</si>
  <si>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</si>
  <si>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</si>
  <si>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</si>
  <si>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</si>
  <si>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</si>
  <si>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</si>
  <si>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</si>
  <si>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</si>
  <si>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</si>
  <si>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</si>
  <si>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</si>
  <si>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</si>
  <si>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</si>
  <si>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</si>
  <si>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</si>
  <si>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</si>
  <si>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</si>
  <si>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</si>
  <si>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</si>
  <si>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</si>
  <si>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</si>
  <si>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</si>
  <si>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</si>
  <si>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</si>
  <si>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</si>
  <si>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</si>
  <si>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</si>
  <si>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</si>
  <si>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</si>
  <si>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</si>
  <si>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</si>
  <si>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</si>
  <si>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</si>
  <si>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</si>
  <si>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</si>
  <si>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</si>
  <si>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</si>
  <si>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</si>
  <si>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</si>
  <si>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</si>
  <si>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</si>
  <si>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</si>
  <si>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</si>
  <si>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</si>
  <si>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</si>
  <si>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</si>
  <si>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</si>
  <si>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</si>
  <si>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</si>
  <si>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</si>
  <si>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</si>
  <si>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</si>
  <si>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</si>
  <si>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</si>
  <si>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</si>
  <si>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</si>
  <si>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</si>
  <si>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</si>
  <si>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</si>
  <si>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</si>
  <si>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</si>
  <si>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</si>
  <si>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</si>
  <si>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</si>
  <si>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</si>
  <si>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</si>
  <si>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</si>
  <si>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</si>
  <si>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</si>
  <si>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</si>
  <si>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</si>
  <si>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</si>
  <si>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</si>
  <si>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</si>
  <si>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</si>
  <si>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</si>
  <si>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</si>
  <si>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</si>
  <si>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</si>
  <si>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</si>
  <si>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</si>
  <si>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</si>
  <si>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</si>
  <si>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</si>
  <si>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</si>
  <si>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</si>
  <si>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</si>
  <si>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</si>
  <si>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</si>
  <si>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</si>
  <si>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</si>
  <si>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</si>
  <si>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</si>
  <si>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</si>
  <si>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</si>
  <si>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</si>
  <si>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</si>
  <si>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</si>
  <si>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</si>
  <si>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</si>
  <si>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</si>
  <si>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</si>
  <si>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</si>
  <si>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</si>
  <si>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</si>
  <si>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</si>
  <si>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</si>
  <si>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</si>
  <si>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</si>
  <si>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</si>
  <si>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</si>
  <si>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</si>
  <si>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</si>
  <si>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</si>
  <si>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</si>
  <si>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</si>
  <si>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</si>
  <si>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</si>
  <si>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</si>
  <si>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</si>
  <si>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</si>
  <si>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</si>
  <si>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</si>
  <si>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</si>
  <si>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</si>
  <si>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</si>
  <si>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</si>
  <si>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</si>
  <si>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</si>
  <si>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</si>
  <si>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</si>
  <si>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</si>
  <si>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</si>
  <si>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</si>
  <si>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</si>
  <si>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</si>
  <si>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</si>
  <si>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</si>
  <si>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</si>
  <si>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</si>
  <si>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</si>
  <si>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</si>
  <si>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</si>
  <si>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</si>
  <si>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</si>
  <si>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</si>
  <si>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</si>
  <si>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</si>
  <si>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</si>
  <si>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</si>
  <si>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</si>
  <si>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</si>
  <si>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</si>
  <si>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</si>
  <si>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</si>
  <si>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</si>
  <si>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</si>
  <si>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</si>
  <si>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</si>
  <si>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</si>
  <si>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</si>
  <si>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</si>
  <si>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</si>
  <si>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</si>
  <si>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</si>
  <si>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</si>
  <si>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</si>
  <si>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</si>
  <si>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</si>
  <si>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</si>
  <si>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</si>
  <si>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</si>
  <si>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</si>
  <si>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</si>
  <si>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</si>
  <si>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</si>
  <si>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</si>
  <si>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</si>
  <si>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</si>
  <si>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</si>
  <si>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</si>
  <si>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</si>
  <si>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</si>
  <si>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</si>
  <si>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</si>
  <si>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</si>
  <si>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</si>
  <si>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</si>
  <si>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</si>
  <si>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</si>
  <si>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</si>
  <si>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</si>
  <si>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</si>
  <si>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</si>
  <si>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</si>
  <si>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</si>
  <si>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</si>
  <si>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</si>
  <si>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</si>
  <si>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</si>
  <si>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</si>
  <si>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</si>
  <si>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</si>
  <si>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</si>
  <si>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</si>
  <si>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</si>
  <si>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</si>
  <si>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</si>
  <si>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</si>
  <si>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</si>
  <si>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</si>
  <si>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</si>
  <si>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</si>
  <si>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</si>
  <si>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</si>
  <si>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</si>
  <si>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</si>
  <si>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</si>
  <si>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</si>
  <si>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</si>
  <si>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</si>
  <si>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</si>
  <si>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</si>
  <si>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</si>
  <si>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</si>
  <si>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</si>
  <si>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</si>
  <si>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</si>
  <si>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</si>
  <si>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</si>
  <si>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</si>
  <si>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</si>
  <si>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</si>
  <si>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</si>
  <si>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</si>
  <si>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</si>
  <si>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</si>
  <si>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</si>
  <si>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</si>
  <si>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</si>
  <si>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</si>
  <si>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</si>
  <si>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</si>
  <si>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</si>
  <si>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</si>
  <si>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</si>
  <si>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</si>
  <si>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</si>
  <si>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</si>
  <si>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</si>
  <si>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</si>
  <si>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</si>
  <si>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</si>
  <si>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</si>
  <si>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</si>
  <si>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</si>
  <si>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</si>
  <si>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</si>
  <si>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</si>
  <si>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</si>
  <si>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</si>
  <si>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</si>
  <si>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</si>
  <si>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</si>
  <si>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</si>
  <si>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</si>
  <si>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</si>
  <si>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</si>
  <si>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</si>
  <si>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</si>
  <si>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</si>
  <si>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</si>
  <si>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</si>
  <si>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</si>
  <si>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</si>
  <si>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</si>
  <si>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</si>
  <si>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</si>
  <si>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</si>
  <si>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</si>
  <si>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</si>
  <si>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</si>
  <si>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</si>
  <si>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</si>
  <si>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</si>
  <si>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</si>
  <si>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</si>
  <si>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</si>
  <si>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</si>
  <si>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</si>
  <si>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</si>
  <si>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</si>
  <si>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</si>
  <si>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</si>
  <si>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</si>
  <si>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</si>
  <si>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</si>
  <si>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</si>
  <si>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</si>
  <si>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</si>
  <si>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</si>
  <si>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</si>
  <si>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</si>
  <si>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</si>
  <si>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</si>
  <si>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</si>
  <si>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</si>
  <si>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</si>
  <si>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</si>
  <si>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</si>
  <si>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</si>
  <si>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</si>
  <si>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</si>
  <si>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</si>
  <si>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</si>
  <si>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</si>
  <si>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</si>
  <si>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</si>
  <si>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</si>
  <si>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</si>
  <si>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</si>
  <si>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</si>
  <si>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</si>
  <si>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</si>
  <si>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</si>
  <si>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</si>
  <si>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</si>
  <si>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</si>
  <si>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</si>
  <si>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</si>
  <si>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</si>
  <si>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</si>
  <si>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</si>
  <si>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</si>
  <si>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</si>
  <si>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</si>
  <si>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</si>
  <si>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</si>
  <si>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</si>
  <si>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</si>
  <si>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</si>
  <si>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</si>
  <si>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</si>
  <si>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</si>
  <si>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</si>
  <si>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</si>
  <si>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</si>
  <si>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</si>
  <si>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</si>
  <si>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</si>
  <si>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</si>
  <si>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</si>
  <si>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</si>
  <si>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</si>
  <si>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</si>
  <si>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</si>
  <si>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</si>
  <si>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</si>
  <si>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</si>
  <si>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</si>
  <si>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</si>
  <si>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</si>
  <si>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</si>
  <si>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</si>
  <si>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</si>
  <si>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</si>
  <si>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</si>
  <si>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</si>
  <si>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</si>
  <si>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</si>
  <si>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</si>
  <si>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</si>
  <si>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</si>
  <si>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</si>
  <si>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</si>
  <si>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</si>
  <si>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</si>
  <si>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</si>
  <si>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</si>
  <si>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</si>
  <si>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</si>
  <si>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</si>
  <si>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</si>
  <si>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</si>
  <si>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</si>
  <si>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</si>
  <si>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</si>
  <si>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</si>
  <si>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</si>
  <si>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</si>
  <si>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</si>
  <si>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</si>
  <si>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</si>
  <si>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</si>
  <si>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</si>
  <si>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</si>
  <si>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</si>
  <si>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</si>
  <si>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</si>
  <si>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</si>
  <si>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</si>
  <si>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</si>
  <si>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</si>
  <si>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</si>
  <si>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</si>
  <si>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</si>
  <si>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</si>
  <si>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</si>
  <si>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</si>
  <si>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</si>
  <si>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</si>
  <si>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</si>
  <si>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</si>
  <si>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</si>
  <si>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</si>
  <si>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</si>
  <si>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</si>
  <si>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</si>
  <si>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</si>
  <si>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</si>
  <si>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</si>
  <si>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</si>
  <si>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</si>
  <si>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</si>
  <si>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</si>
  <si>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</si>
  <si>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</si>
  <si>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</si>
  <si>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</si>
  <si>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</si>
  <si>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</si>
  <si>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</si>
  <si>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ВЛ</t>
  </si>
  <si>
    <t>ж/б</t>
  </si>
  <si>
    <t>дер.</t>
  </si>
  <si>
    <t>ВЛИ</t>
  </si>
  <si>
    <t>Требуется замена провода и опор</t>
  </si>
  <si>
    <t xml:space="preserve">Снижение технологических нарушений до"0",
после реконструкции ВЛ.  </t>
  </si>
  <si>
    <t>В cоответствии с п.21 раздела IV Приказа МинЭнергетики РФ от 14.03.2016 №177 данный показатель ТСО не_рассчитывается</t>
  </si>
  <si>
    <t>не относится</t>
  </si>
  <si>
    <t>0,23-0,4</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</si>
  <si>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</si>
  <si>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</si>
  <si>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</si>
  <si>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</si>
  <si>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</si>
  <si>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</si>
  <si>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</si>
  <si>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</si>
  <si>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</si>
  <si>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АО "Янтарьэнерго"</t>
  </si>
  <si>
    <t>1988</t>
  </si>
  <si>
    <t>50</t>
  </si>
  <si>
    <t>2016</t>
  </si>
  <si>
    <t>Акт ТО от 18.03.2020 г.</t>
  </si>
  <si>
    <t>вл 15-204</t>
  </si>
  <si>
    <t>вл 0,4 от тп 204-05</t>
  </si>
  <si>
    <t xml:space="preserve">
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t>
  </si>
  <si>
    <t>Багратионовский городской округ</t>
  </si>
  <si>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- 1988). 
Уровень напряжения соответсвует требованиям ГОСТ 32144-2013 (220 В). Повышение индекса технического состояния до 80.</t>
  </si>
  <si>
    <t>2021 год</t>
  </si>
  <si>
    <t>2022 год</t>
  </si>
  <si>
    <t>2023 год</t>
  </si>
  <si>
    <t xml:space="preserve"> по состоянию на 01.01.2020</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</si>
  <si>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</si>
  <si>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L_20-0495</t>
  </si>
  <si>
    <t>Год раскрытия информации: 2020 год</t>
  </si>
  <si>
    <t>Реконструкция ВЛ 0,4 кВ от ТП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</si>
  <si>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ПИР</t>
  </si>
  <si>
    <t>Выполнение работ пообъектам  Западных электрических сетей согласно приложению, ПИР 6.3ю</t>
  </si>
  <si>
    <t>УР</t>
  </si>
  <si>
    <t>ВЗ</t>
  </si>
  <si>
    <t>ОК</t>
  </si>
  <si>
    <t>ООО "ЭНЕРГОПРОЕКТ"</t>
  </si>
  <si>
    <t>32110058285</t>
  </si>
  <si>
    <t xml:space="preserve">https://rosseti.roseltorg.ru/ </t>
  </si>
  <si>
    <t>05.03.2021</t>
  </si>
  <si>
    <t>16.03.2021</t>
  </si>
  <si>
    <t>НДС не облагается</t>
  </si>
  <si>
    <t>ООО "ЭЛЕКТРОНАЛАДКА"</t>
  </si>
  <si>
    <t>ООО "НВП-ЭНЕРГО"</t>
  </si>
  <si>
    <t>ООО "МКИНЖИНИРИНГ"</t>
  </si>
  <si>
    <t>ИТОГО</t>
  </si>
  <si>
    <t>ПИР ООО "Энергопроект" договор №015/06/21 от 15.06.2021 в ценах 2021 года без НДС, млн. руб.</t>
  </si>
  <si>
    <t>да</t>
  </si>
  <si>
    <r>
      <t>∆L</t>
    </r>
    <r>
      <rPr>
        <vertAlign val="superscript"/>
        <sz val="11"/>
        <rFont val="Calibri"/>
        <family val="2"/>
        <charset val="204"/>
        <scheme val="minor"/>
      </rPr>
      <t>0,4</t>
    </r>
    <r>
      <rPr>
        <sz val="11"/>
        <rFont val="Calibri"/>
        <family val="2"/>
        <scheme val="minor"/>
      </rPr>
      <t>_ЛЭП=0,1 км;
L</t>
    </r>
    <r>
      <rPr>
        <vertAlign val="superscript"/>
        <sz val="11"/>
        <rFont val="Calibri"/>
        <family val="2"/>
        <charset val="204"/>
        <scheme val="minor"/>
      </rPr>
      <t>0,4</t>
    </r>
    <r>
      <rPr>
        <sz val="11"/>
        <rFont val="Calibri"/>
        <family val="2"/>
        <scheme val="minor"/>
      </rPr>
      <t>з_ЛЭП=0,37 км</t>
    </r>
  </si>
  <si>
    <t>ВЛ 0,4 кВ от ТП 204-5 Л-1</t>
  </si>
  <si>
    <t>ТП-оп.5, оп.5-оп.5/1</t>
  </si>
  <si>
    <t>ТП-оп. 9</t>
  </si>
  <si>
    <t>50, 35</t>
  </si>
  <si>
    <t>оп.19-оп.22, оп.21-оп.21/1</t>
  </si>
  <si>
    <t>оп.17-оп.19, оп.17-оп.17/2</t>
  </si>
  <si>
    <t>35, 25</t>
  </si>
  <si>
    <t>оп.9-оп.16</t>
  </si>
  <si>
    <t>оп.12-оп.15</t>
  </si>
  <si>
    <t>С</t>
  </si>
  <si>
    <t>Строительство ВЛИ 0,4 кВ от ТП 204-5 протяженностью 204 м, демонтаж ВЛ 0,4 кВ от ТП 204-5 протяженностью 104 м, реконструкция ВЛ 0,4 кВ от ТП 204-5 с заменой провода и опор протяженностью 370 м.</t>
  </si>
  <si>
    <t>Факт 2020 года</t>
  </si>
  <si>
    <t>Утвержденный план</t>
  </si>
  <si>
    <t>Предложение по корректировке утвержденного плана</t>
  </si>
  <si>
    <t>0,574 (0,1) км</t>
  </si>
  <si>
    <t>Сметная стоимость проекта в ценах 2022 года с НДС, млн. руб.</t>
  </si>
  <si>
    <t>C</t>
  </si>
  <si>
    <t>Увеличение полной стоимости произошло в связи с разработкой ПСД.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</si>
  <si>
    <t>Жалобы жителей п. Дубровка на низкое качество электроэнергии.
Акт ТО от 18.03.2020 г. - Значительно превышен нормативный срок эксплуатации 32 года), высокий износ участка сетей, недостаточная пропускная способность провода. Загнивание деревянных стоек опор. Требуется разукрупнение ВЛ и комплексная реконструкция сетей с заменой провода и опор. Индекс технического состояния Л1 44,17. 
Увеличение полной стоимости произошло в связи с разработкой ПСД.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</si>
  <si>
    <t>Акционерное общество "Россети Янтарь"</t>
  </si>
  <si>
    <t>АО "Россети Янтарь"</t>
  </si>
  <si>
    <t>ВЛ 0,4 кВ: 3,158 млн. руб./км.</t>
  </si>
  <si>
    <t>Корректировка сметной документации по объектам ПИР 6.15и</t>
  </si>
  <si>
    <t>СЦ</t>
  </si>
  <si>
    <t>"Электроналадка" ООО</t>
  </si>
  <si>
    <t>НДС не предусмотрен</t>
  </si>
  <si>
    <t>"ТК-ЭНЕРГОСТРОЙ" ООО</t>
  </si>
  <si>
    <t>"Монтаж Электро Строй" ООО</t>
  </si>
  <si>
    <t>корректировка СД - ООО "Электроналадка" договор №09/06-6.15н от 08.06.2022 в ценах 2022 года без НДС, млн рублей</t>
  </si>
  <si>
    <t>ПИР ООО "Энергопроект" договор №015/06/21 от 15.06.2021, корректировка СД - ООО "Электроналадка" договор №09/06-6.15н от 08.06.2022</t>
  </si>
  <si>
    <t>22.10.2021 
17.06.2022</t>
  </si>
  <si>
    <t>15.06.2021 
08.06.2022</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</si>
  <si>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t>
  </si>
  <si>
    <t>СМР</t>
  </si>
  <si>
    <t>Выполнение строительно-монтажных работ с поставкой оборудования по объектам «Реконструкций ВЛ 0,4 кВ, согласно приложению, СМР 6.11н»</t>
  </si>
  <si>
    <t>Расчет предельной стоимости лота</t>
  </si>
  <si>
    <t>ОЗК</t>
  </si>
  <si>
    <t>0</t>
  </si>
  <si>
    <t>32110940520</t>
  </si>
  <si>
    <t>24.12.2021</t>
  </si>
  <si>
    <t>28.12.2021</t>
  </si>
  <si>
    <t>7.5.1 а  - признан несостоявшимся</t>
  </si>
  <si>
    <t>ГП</t>
  </si>
  <si>
    <t>Выполнение строительно-монтажных работ с поставкой оборудования по объектам «Реконструкций ВЛ 0,4 кВ, ВЛ 15 кВ, согласно приложению, СМР 6.17н»</t>
  </si>
  <si>
    <t>АО "Россети-Янтарь"</t>
  </si>
  <si>
    <t>ПСД</t>
  </si>
  <si>
    <t>32211517690</t>
  </si>
  <si>
    <t>https://lot-online.ru</t>
  </si>
  <si>
    <t>7.5.1 а - конкурс признан несостоявшимся</t>
  </si>
  <si>
    <t>ПСД, утв. приказом № 78 от 17.06.2022</t>
  </si>
  <si>
    <t>Год раскрытия информации: 2023 год</t>
  </si>
  <si>
    <t>31.11.22</t>
  </si>
  <si>
    <t>ООО "ЦИИ" договор № 2021/07/01 от 30.07.2021 в ценах 2021 года без НДС, млн. руб.</t>
  </si>
  <si>
    <t>2023</t>
  </si>
  <si>
    <t>не требуется, хоз.способ</t>
  </si>
  <si>
    <t xml:space="preserve"> по состоянию на 01.01.2023</t>
  </si>
  <si>
    <t>хоз. способ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</si>
</sst>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 numFmtId="181" formatCode="0.0000000"/>
    <numFmt numFmtId="182" formatCode="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1"/>
      <color theme="1"/>
      <name val="Times New Roman"/>
      <family val="1"/>
      <charset val="204"/>
    </font>
    <font>
      <sz val="11"/>
      <name val="Calibri"/>
      <family val="2"/>
      <charset val="204"/>
      <scheme val="minor"/>
    </font>
    <font>
      <b/>
      <sz val="11"/>
      <color theme="3"/>
      <name val="Calibri"/>
      <family val="2"/>
      <charset val="204"/>
      <scheme val="minor"/>
    </font>
    <font>
      <b/>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name val="Calibri"/>
      <family val="2"/>
      <scheme val="minor"/>
    </font>
    <font>
      <b/>
      <u/>
      <sz val="14"/>
      <name val="Times New Roman"/>
      <family val="1"/>
      <charset val="204"/>
    </font>
    <font>
      <sz val="10"/>
      <name val="Calibri"/>
      <family val="2"/>
      <charset val="204"/>
    </font>
    <font>
      <b/>
      <u/>
      <sz val="12"/>
      <name val="Times New Roman"/>
      <family val="1"/>
      <charset val="204"/>
    </font>
    <font>
      <b/>
      <u/>
      <sz val="10"/>
      <color theme="1"/>
      <name val="Times New Roman"/>
      <family val="1"/>
      <charset val="204"/>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8" tint="0.59999389629810485"/>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68" fillId="0" borderId="0" applyNumberFormat="0" applyFill="0" applyBorder="0" applyAlignment="0" applyProtection="0"/>
    <xf numFmtId="9"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5" fillId="0" borderId="0" xfId="67" applyNumberFormat="1" applyFont="1" applyFill="1" applyBorder="1" applyAlignment="1">
      <alignment horizontal="center" vertical="center"/>
    </xf>
    <xf numFmtId="0" fontId="64"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174" fontId="7" fillId="0" borderId="0" xfId="67" applyNumberFormat="1" applyFont="1" applyFill="1" applyAlignment="1">
      <alignment vertical="center"/>
    </xf>
    <xf numFmtId="0" fontId="44" fillId="0" borderId="0" xfId="62"/>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Border="1"/>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7" xfId="67" applyNumberFormat="1" applyFont="1" applyFill="1" applyBorder="1" applyAlignment="1">
      <alignment vertical="center"/>
    </xf>
    <xf numFmtId="3" fontId="40"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1" fontId="40" fillId="0" borderId="47" xfId="67" applyNumberFormat="1" applyFont="1" applyFill="1" applyBorder="1" applyAlignment="1">
      <alignment horizontal="center" vertical="center"/>
    </xf>
    <xf numFmtId="172" fontId="41" fillId="0" borderId="47" xfId="67" applyNumberFormat="1" applyFont="1" applyFill="1" applyBorder="1" applyAlignment="1">
      <alignment vertical="center"/>
    </xf>
    <xf numFmtId="173" fontId="41" fillId="0" borderId="47" xfId="67" applyNumberFormat="1" applyFont="1" applyFill="1" applyBorder="1" applyAlignment="1">
      <alignment vertical="center"/>
    </xf>
    <xf numFmtId="0" fontId="58" fillId="0" borderId="47" xfId="62" applyFont="1" applyBorder="1" applyAlignment="1">
      <alignment wrapText="1"/>
    </xf>
    <xf numFmtId="0" fontId="58" fillId="0" borderId="47" xfId="62" applyFont="1" applyBorder="1"/>
    <xf numFmtId="10" fontId="58" fillId="0" borderId="47" xfId="62" applyNumberFormat="1" applyFont="1" applyBorder="1"/>
    <xf numFmtId="0" fontId="58" fillId="0" borderId="49" xfId="62" applyFont="1" applyFill="1" applyBorder="1"/>
    <xf numFmtId="10" fontId="58" fillId="0" borderId="49" xfId="62" applyNumberFormat="1" applyFont="1" applyFill="1" applyBorder="1"/>
    <xf numFmtId="3" fontId="7" fillId="0" borderId="47" xfId="67" applyNumberFormat="1" applyFont="1" applyFill="1" applyBorder="1" applyAlignment="1">
      <alignment horizontal="right" vertical="center"/>
    </xf>
    <xf numFmtId="167" fontId="36" fillId="0" borderId="47"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51" xfId="62" applyFont="1" applyBorder="1" applyAlignment="1">
      <alignment horizontal="center" vertical="center"/>
    </xf>
    <xf numFmtId="0" fontId="11" fillId="0" borderId="51" xfId="62" applyFont="1" applyBorder="1" applyAlignment="1">
      <alignment horizontal="center" vertical="center" wrapText="1"/>
    </xf>
    <xf numFmtId="49" fontId="11" fillId="0" borderId="51" xfId="62" applyNumberFormat="1" applyFont="1" applyBorder="1" applyAlignment="1">
      <alignment horizontal="center" vertical="center"/>
    </xf>
    <xf numFmtId="49" fontId="11" fillId="0" borderId="51" xfId="62" applyNumberFormat="1" applyFont="1" applyBorder="1" applyAlignment="1">
      <alignment horizontal="center" vertical="center" wrapText="1"/>
    </xf>
    <xf numFmtId="0" fontId="11" fillId="0" borderId="0" xfId="62" applyFont="1" applyAlignment="1">
      <alignment horizontal="center" vertical="center"/>
    </xf>
    <xf numFmtId="0" fontId="11" fillId="0" borderId="51" xfId="62" applyFont="1" applyFill="1" applyBorder="1" applyAlignment="1">
      <alignment horizontal="center" vertical="center" wrapText="1"/>
    </xf>
    <xf numFmtId="49" fontId="11" fillId="0" borderId="51" xfId="62" applyNumberFormat="1" applyFont="1" applyFill="1" applyBorder="1" applyAlignment="1">
      <alignment horizontal="center" vertical="center"/>
    </xf>
    <xf numFmtId="168" fontId="11" fillId="0" borderId="51" xfId="62" applyNumberFormat="1" applyFont="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60" fillId="0" borderId="0" xfId="0" applyFont="1" applyAlignment="1">
      <alignment horizontal="left" vertical="top"/>
    </xf>
    <xf numFmtId="0" fontId="0" fillId="0" borderId="0" xfId="0" applyAlignment="1">
      <alignment horizontal="center" vertical="center"/>
    </xf>
    <xf numFmtId="0" fontId="11" fillId="0" borderId="0" xfId="2" applyFont="1" applyFill="1" applyAlignment="1">
      <alignment horizontal="center" vertical="center"/>
    </xf>
    <xf numFmtId="0" fontId="69" fillId="0" borderId="54" xfId="0" applyFont="1" applyBorder="1" applyAlignment="1">
      <alignment horizontal="center" vertical="center"/>
    </xf>
    <xf numFmtId="0" fontId="67" fillId="0" borderId="54" xfId="0" applyFont="1" applyFill="1" applyBorder="1" applyAlignment="1">
      <alignment horizontal="center" vertical="center"/>
    </xf>
    <xf numFmtId="0" fontId="7" fillId="0" borderId="52" xfId="1" applyFont="1" applyFill="1" applyBorder="1" applyAlignment="1">
      <alignment vertical="center" wrapText="1"/>
    </xf>
    <xf numFmtId="0" fontId="11" fillId="0" borderId="1" xfId="1" applyFont="1" applyFill="1" applyBorder="1" applyAlignment="1">
      <alignment horizontal="left" vertical="center" wrapText="1"/>
    </xf>
    <xf numFmtId="49" fontId="7" fillId="0" borderId="9" xfId="1" applyNumberFormat="1" applyFont="1" applyFill="1" applyBorder="1" applyAlignment="1">
      <alignment horizontal="center" vertical="center"/>
    </xf>
    <xf numFmtId="0" fontId="49" fillId="0" borderId="0" xfId="2" applyFont="1" applyFill="1" applyAlignment="1">
      <alignment horizontal="center"/>
    </xf>
    <xf numFmtId="0" fontId="7" fillId="0" borderId="55" xfId="1" applyFont="1" applyFill="1" applyBorder="1" applyAlignment="1">
      <alignment horizontal="left" vertical="center" wrapText="1"/>
    </xf>
    <xf numFmtId="0" fontId="7" fillId="0" borderId="55" xfId="1" applyFont="1" applyFill="1" applyBorder="1" applyAlignment="1">
      <alignment vertical="center" wrapText="1"/>
    </xf>
    <xf numFmtId="168" fontId="11" fillId="0" borderId="0" xfId="62" applyNumberFormat="1" applyFont="1" applyAlignment="1">
      <alignment horizontal="left"/>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2" fillId="0" borderId="55" xfId="0" applyFont="1" applyBorder="1" applyAlignment="1">
      <alignment horizontal="center" vertical="center"/>
    </xf>
    <xf numFmtId="0" fontId="2" fillId="0" borderId="55"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53" xfId="0" applyFont="1" applyBorder="1" applyAlignment="1">
      <alignment horizontal="center" vertical="center"/>
    </xf>
    <xf numFmtId="0" fontId="2" fillId="0" borderId="53" xfId="0" applyFont="1" applyFill="1" applyBorder="1" applyAlignment="1">
      <alignment horizontal="center" vertical="center" wrapText="1"/>
    </xf>
    <xf numFmtId="0" fontId="69" fillId="0" borderId="55" xfId="0" applyFont="1" applyBorder="1" applyAlignment="1">
      <alignment horizontal="center" vertical="center"/>
    </xf>
    <xf numFmtId="0" fontId="69" fillId="0" borderId="55" xfId="0" applyFont="1" applyBorder="1" applyAlignment="1">
      <alignment horizontal="center" vertical="center" wrapText="1"/>
    </xf>
    <xf numFmtId="0" fontId="67" fillId="0" borderId="55" xfId="0" applyFont="1" applyBorder="1" applyAlignment="1">
      <alignment horizontal="center" vertical="center"/>
    </xf>
    <xf numFmtId="0" fontId="67" fillId="0" borderId="55" xfId="0" applyFont="1" applyBorder="1"/>
    <xf numFmtId="0" fontId="67" fillId="0" borderId="55" xfId="0" applyFont="1" applyFill="1" applyBorder="1" applyAlignment="1">
      <alignment horizontal="center" vertical="center"/>
    </xf>
    <xf numFmtId="0" fontId="67" fillId="0" borderId="55" xfId="0" applyFont="1" applyBorder="1" applyAlignment="1">
      <alignment wrapText="1"/>
    </xf>
    <xf numFmtId="166" fontId="67" fillId="0" borderId="55" xfId="0" applyNumberFormat="1" applyFont="1" applyBorder="1" applyAlignment="1">
      <alignment horizontal="center" vertical="center"/>
    </xf>
    <xf numFmtId="165" fontId="67" fillId="0" borderId="55" xfId="0" applyNumberFormat="1" applyFont="1" applyBorder="1" applyAlignment="1">
      <alignment horizontal="center" vertical="center"/>
    </xf>
    <xf numFmtId="181" fontId="67" fillId="0" borderId="55" xfId="0" applyNumberFormat="1" applyFont="1" applyBorder="1" applyAlignment="1">
      <alignment horizontal="center" vertical="center"/>
    </xf>
    <xf numFmtId="178" fontId="67" fillId="0" borderId="55" xfId="0" applyNumberFormat="1" applyFont="1" applyBorder="1" applyAlignment="1">
      <alignment horizontal="center" vertical="center"/>
    </xf>
    <xf numFmtId="43" fontId="67" fillId="0" borderId="55" xfId="0" applyNumberFormat="1" applyFont="1" applyBorder="1"/>
    <xf numFmtId="178" fontId="67" fillId="0" borderId="55" xfId="0" applyNumberFormat="1" applyFont="1" applyBorder="1"/>
    <xf numFmtId="181" fontId="67" fillId="0" borderId="55" xfId="0" applyNumberFormat="1" applyFont="1" applyBorder="1"/>
    <xf numFmtId="179" fontId="67" fillId="0" borderId="55" xfId="0" applyNumberFormat="1" applyFont="1" applyBorder="1"/>
    <xf numFmtId="180" fontId="67" fillId="0" borderId="55" xfId="0" applyNumberFormat="1" applyFont="1" applyBorder="1"/>
    <xf numFmtId="0" fontId="67" fillId="0" borderId="55" xfId="0" applyFont="1" applyBorder="1" applyAlignment="1">
      <alignment horizontal="center" vertical="center" wrapText="1"/>
    </xf>
    <xf numFmtId="166" fontId="67" fillId="0" borderId="55" xfId="0" applyNumberFormat="1" applyFont="1" applyBorder="1" applyAlignment="1">
      <alignment horizontal="left" vertical="center"/>
    </xf>
    <xf numFmtId="2" fontId="67" fillId="0" borderId="55" xfId="0" applyNumberFormat="1" applyFont="1" applyBorder="1"/>
    <xf numFmtId="165" fontId="67" fillId="0" borderId="55" xfId="0" applyNumberFormat="1" applyFont="1" applyBorder="1" applyAlignment="1">
      <alignment horizontal="right" vertical="center"/>
    </xf>
    <xf numFmtId="0" fontId="75" fillId="26" borderId="55" xfId="71" applyFont="1" applyFill="1" applyBorder="1" applyAlignment="1">
      <alignment horizontal="center" vertical="center" wrapText="1"/>
    </xf>
    <xf numFmtId="0" fontId="67" fillId="0" borderId="0" xfId="0" applyFont="1"/>
    <xf numFmtId="0" fontId="7" fillId="0" borderId="4" xfId="1" applyFont="1" applyFill="1" applyBorder="1" applyAlignment="1">
      <alignment vertical="center" wrapText="1"/>
    </xf>
    <xf numFmtId="176" fontId="45" fillId="0" borderId="56" xfId="0" applyNumberFormat="1" applyFont="1" applyFill="1" applyBorder="1"/>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6"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11" fillId="0" borderId="56" xfId="1" applyFont="1" applyBorder="1" applyAlignment="1">
      <alignment vertical="center"/>
    </xf>
    <xf numFmtId="0" fontId="11" fillId="0" borderId="56" xfId="1" applyFont="1" applyBorder="1" applyAlignment="1">
      <alignment horizontal="center" vertical="center"/>
    </xf>
    <xf numFmtId="0" fontId="42" fillId="0" borderId="56" xfId="2" applyNumberFormat="1" applyFont="1" applyFill="1" applyBorder="1" applyAlignment="1">
      <alignment horizontal="center" vertical="top" wrapText="1"/>
    </xf>
    <xf numFmtId="0" fontId="42" fillId="0" borderId="56" xfId="2" applyFont="1" applyFill="1" applyBorder="1" applyAlignment="1">
      <alignment horizontal="center" vertical="center" wrapText="1"/>
    </xf>
    <xf numFmtId="0" fontId="42" fillId="0" borderId="56" xfId="2" applyNumberFormat="1" applyFont="1" applyBorder="1" applyAlignment="1">
      <alignment horizontal="center" vertical="top" wrapText="1"/>
    </xf>
    <xf numFmtId="0" fontId="42" fillId="0" borderId="56" xfId="2" applyFont="1" applyBorder="1" applyAlignment="1">
      <alignment vertical="top" wrapText="1"/>
    </xf>
    <xf numFmtId="0" fontId="11" fillId="0" borderId="56" xfId="2" applyNumberFormat="1" applyFont="1" applyFill="1" applyBorder="1" applyAlignment="1">
      <alignment horizontal="center" vertical="top" wrapText="1"/>
    </xf>
    <xf numFmtId="0" fontId="11" fillId="0" borderId="56" xfId="2" applyFont="1" applyFill="1" applyBorder="1"/>
    <xf numFmtId="0" fontId="0" fillId="0" borderId="56" xfId="0" applyFill="1" applyBorder="1" applyAlignment="1">
      <alignment wrapText="1"/>
    </xf>
    <xf numFmtId="0" fontId="11" fillId="0" borderId="56" xfId="2" applyFont="1" applyBorder="1" applyAlignment="1">
      <alignment vertical="top" wrapText="1"/>
    </xf>
    <xf numFmtId="0" fontId="11" fillId="0" borderId="56" xfId="2" applyFont="1" applyBorder="1" applyAlignment="1">
      <alignment horizontal="justify" vertical="top" wrapText="1"/>
    </xf>
    <xf numFmtId="0" fontId="11" fillId="0" borderId="56" xfId="2" applyNumberFormat="1" applyFont="1" applyFill="1" applyBorder="1" applyAlignment="1">
      <alignment horizontal="left" vertical="top" wrapText="1"/>
    </xf>
    <xf numFmtId="0" fontId="49" fillId="0" borderId="0" xfId="1" applyFont="1" applyAlignment="1">
      <alignment vertical="center"/>
    </xf>
    <xf numFmtId="0" fontId="74" fillId="0" borderId="0" xfId="2" applyFont="1" applyFill="1" applyAlignment="1">
      <alignment vertical="center"/>
    </xf>
    <xf numFmtId="0" fontId="12" fillId="0" borderId="0" xfId="1" applyFont="1" applyFill="1" applyBorder="1" applyAlignment="1">
      <alignment vertical="center"/>
    </xf>
    <xf numFmtId="0" fontId="42" fillId="0" borderId="60"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177"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42" fillId="0" borderId="56" xfId="2" applyNumberFormat="1" applyFont="1" applyBorder="1" applyAlignment="1">
      <alignment horizontal="center" vertical="center"/>
    </xf>
    <xf numFmtId="0" fontId="42" fillId="0" borderId="0" xfId="2" applyFont="1"/>
    <xf numFmtId="0" fontId="47" fillId="0" borderId="56" xfId="45" applyFont="1" applyFill="1" applyBorder="1" applyAlignment="1">
      <alignment horizontal="left" vertical="center" wrapText="1"/>
    </xf>
    <xf numFmtId="177" fontId="43" fillId="0" borderId="56" xfId="45" applyNumberFormat="1" applyFont="1" applyFill="1" applyBorder="1" applyAlignment="1">
      <alignment horizontal="center" vertical="center" wrapText="1"/>
    </xf>
    <xf numFmtId="0" fontId="43" fillId="0" borderId="56" xfId="45" applyFont="1" applyFill="1" applyBorder="1" applyAlignment="1">
      <alignment horizontal="left" vertical="center" wrapText="1"/>
    </xf>
    <xf numFmtId="0" fontId="11" fillId="0" borderId="30" xfId="69" applyBorder="1" applyAlignment="1">
      <alignment horizontal="left" wrapText="1"/>
    </xf>
    <xf numFmtId="2" fontId="40" fillId="0" borderId="33" xfId="2" applyNumberFormat="1" applyFont="1" applyFill="1" applyBorder="1" applyAlignment="1">
      <alignment horizontal="left" vertical="center" wrapText="1"/>
    </xf>
    <xf numFmtId="2" fontId="40" fillId="24" borderId="33" xfId="2" applyNumberFormat="1" applyFont="1" applyFill="1" applyBorder="1" applyAlignment="1">
      <alignment horizontal="left" vertical="center" wrapText="1"/>
    </xf>
    <xf numFmtId="9" fontId="40" fillId="0" borderId="35" xfId="72"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6" fillId="0" borderId="0" xfId="50" applyFont="1"/>
    <xf numFmtId="0" fontId="11" fillId="25" borderId="61" xfId="2" applyFont="1" applyFill="1" applyBorder="1" applyAlignment="1">
      <alignment horizontal="center" vertical="center" wrapText="1"/>
    </xf>
    <xf numFmtId="0" fontId="11" fillId="0" borderId="61" xfId="2" applyNumberFormat="1" applyFont="1" applyFill="1" applyBorder="1" applyAlignment="1">
      <alignment horizontal="center" vertical="center" wrapText="1"/>
    </xf>
    <xf numFmtId="169" fontId="42" fillId="0" borderId="61" xfId="2" applyNumberFormat="1" applyFont="1" applyFill="1" applyBorder="1" applyAlignment="1">
      <alignment horizontal="right" vertical="top" wrapText="1"/>
    </xf>
    <xf numFmtId="0" fontId="11" fillId="0" borderId="61" xfId="2" applyFont="1" applyFill="1" applyBorder="1"/>
    <xf numFmtId="0" fontId="51" fillId="0" borderId="0" xfId="49" applyFont="1"/>
    <xf numFmtId="0" fontId="11" fillId="0" borderId="62" xfId="2" applyFont="1" applyFill="1" applyBorder="1" applyAlignment="1">
      <alignment horizontal="center" vertical="center" wrapText="1"/>
    </xf>
    <xf numFmtId="14" fontId="11" fillId="0" borderId="62" xfId="2" applyNumberFormat="1" applyFont="1" applyFill="1" applyBorder="1" applyAlignment="1">
      <alignment horizontal="center" vertical="center" wrapText="1"/>
    </xf>
    <xf numFmtId="14" fontId="40" fillId="0" borderId="35" xfId="2" applyNumberFormat="1" applyFont="1" applyFill="1" applyBorder="1" applyAlignment="1">
      <alignment horizontal="justify" vertical="top" wrapText="1"/>
    </xf>
    <xf numFmtId="14" fontId="11" fillId="0" borderId="63" xfId="2" applyNumberFormat="1" applyFont="1" applyFill="1" applyBorder="1" applyAlignment="1">
      <alignment horizontal="center" vertical="center"/>
    </xf>
    <xf numFmtId="14" fontId="11" fillId="0" borderId="63" xfId="2" applyNumberFormat="1" applyFont="1" applyFill="1" applyBorder="1" applyAlignment="1">
      <alignment horizontal="center" vertical="center" wrapText="1"/>
    </xf>
    <xf numFmtId="14" fontId="11" fillId="0" borderId="64" xfId="2" applyNumberFormat="1" applyFont="1" applyFill="1" applyBorder="1" applyAlignment="1">
      <alignment horizontal="center" vertical="center"/>
    </xf>
    <xf numFmtId="0" fontId="11" fillId="0" borderId="64" xfId="2" applyNumberFormat="1" applyFont="1" applyFill="1" applyBorder="1" applyAlignment="1">
      <alignment horizontal="center" vertical="center" wrapText="1"/>
    </xf>
    <xf numFmtId="0" fontId="11" fillId="25" borderId="64" xfId="2" applyFont="1" applyFill="1" applyBorder="1" applyAlignment="1">
      <alignment horizontal="center" vertical="center" wrapText="1"/>
    </xf>
    <xf numFmtId="0" fontId="7" fillId="0" borderId="65" xfId="1" applyFont="1" applyFill="1" applyBorder="1" applyAlignment="1">
      <alignment vertical="center" wrapText="1"/>
    </xf>
    <xf numFmtId="0" fontId="73" fillId="0" borderId="65" xfId="1" applyFont="1" applyFill="1" applyBorder="1" applyAlignment="1">
      <alignment wrapText="1"/>
    </xf>
    <xf numFmtId="0" fontId="11" fillId="0" borderId="65" xfId="62" applyFont="1" applyFill="1" applyBorder="1" applyAlignment="1">
      <alignment horizontal="center" vertical="center" wrapText="1"/>
    </xf>
    <xf numFmtId="49" fontId="11" fillId="0" borderId="65" xfId="62" applyNumberFormat="1" applyFont="1" applyFill="1" applyBorder="1" applyAlignment="1">
      <alignment horizontal="center" vertical="center" wrapText="1"/>
    </xf>
    <xf numFmtId="0" fontId="11" fillId="0" borderId="65" xfId="62" applyNumberFormat="1" applyFont="1" applyFill="1" applyBorder="1" applyAlignment="1">
      <alignment horizontal="center" vertical="center" wrapText="1"/>
    </xf>
    <xf numFmtId="168" fontId="11" fillId="0" borderId="65" xfId="62" applyNumberFormat="1" applyFont="1" applyFill="1" applyBorder="1" applyAlignment="1">
      <alignment horizontal="center" vertical="center"/>
    </xf>
    <xf numFmtId="168" fontId="11" fillId="0" borderId="65" xfId="62" applyNumberFormat="1" applyFont="1" applyFill="1" applyBorder="1" applyAlignment="1">
      <alignment horizontal="center" vertical="center" wrapText="1"/>
    </xf>
    <xf numFmtId="0" fontId="42" fillId="0" borderId="66" xfId="2" applyFont="1" applyFill="1" applyBorder="1" applyAlignment="1">
      <alignment horizontal="center" vertical="center" wrapText="1"/>
    </xf>
    <xf numFmtId="0" fontId="11" fillId="0" borderId="66" xfId="2" applyFont="1" applyFill="1" applyBorder="1" applyAlignment="1">
      <alignment horizontal="center" vertical="center" wrapText="1"/>
    </xf>
    <xf numFmtId="0" fontId="42" fillId="0" borderId="65" xfId="2" applyFont="1" applyFill="1" applyBorder="1" applyAlignment="1">
      <alignment horizontal="center" vertical="center" textRotation="90" wrapText="1"/>
    </xf>
    <xf numFmtId="0" fontId="40" fillId="0" borderId="32" xfId="2" applyFont="1" applyFill="1" applyBorder="1" applyAlignment="1">
      <alignment vertical="top"/>
    </xf>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14" fontId="11" fillId="0" borderId="64" xfId="2" applyNumberFormat="1" applyFont="1" applyFill="1" applyBorder="1" applyAlignment="1">
      <alignment horizontal="center" vertical="center" wrapText="1"/>
    </xf>
    <xf numFmtId="1" fontId="60" fillId="0" borderId="69" xfId="49" applyNumberFormat="1" applyFont="1" applyBorder="1" applyAlignment="1">
      <alignment horizontal="center" vertical="center"/>
    </xf>
    <xf numFmtId="49" fontId="60" fillId="0" borderId="69" xfId="49" applyNumberFormat="1" applyFont="1" applyBorder="1" applyAlignment="1">
      <alignment horizontal="center" vertical="center"/>
    </xf>
    <xf numFmtId="17" fontId="45" fillId="25" borderId="69" xfId="2" applyNumberFormat="1" applyFont="1" applyFill="1" applyBorder="1" applyAlignment="1">
      <alignment horizontal="center" vertical="center" wrapText="1"/>
    </xf>
    <xf numFmtId="1" fontId="37" fillId="0" borderId="69" xfId="49" applyNumberFormat="1" applyFont="1" applyBorder="1" applyAlignment="1">
      <alignment horizontal="center" vertical="center"/>
    </xf>
    <xf numFmtId="2" fontId="37" fillId="0" borderId="69" xfId="49" applyNumberFormat="1" applyFont="1" applyBorder="1" applyAlignment="1">
      <alignment horizontal="center" vertical="center"/>
    </xf>
    <xf numFmtId="49" fontId="37" fillId="0" borderId="69" xfId="49" applyNumberFormat="1" applyFont="1" applyBorder="1" applyAlignment="1">
      <alignment horizontal="center" vertical="center"/>
    </xf>
    <xf numFmtId="49" fontId="37" fillId="0" borderId="69" xfId="49" applyNumberFormat="1" applyFont="1" applyBorder="1" applyAlignment="1">
      <alignment horizontal="center" vertical="center" wrapText="1"/>
    </xf>
    <xf numFmtId="49" fontId="60" fillId="0" borderId="69" xfId="49" applyNumberFormat="1" applyFont="1" applyBorder="1" applyAlignment="1">
      <alignment horizontal="center" vertical="center" wrapText="1"/>
    </xf>
    <xf numFmtId="167" fontId="37" fillId="0" borderId="69" xfId="49" applyNumberFormat="1" applyFont="1" applyBorder="1" applyAlignment="1">
      <alignment horizontal="center" vertical="center"/>
    </xf>
    <xf numFmtId="14" fontId="37" fillId="0" borderId="69" xfId="49" applyNumberFormat="1" applyFont="1" applyBorder="1" applyAlignment="1">
      <alignment horizontal="center" vertical="center"/>
    </xf>
    <xf numFmtId="1" fontId="37" fillId="0" borderId="69" xfId="49" applyNumberFormat="1" applyFont="1" applyBorder="1" applyAlignment="1">
      <alignment horizontal="center" vertical="center" wrapText="1"/>
    </xf>
    <xf numFmtId="14" fontId="37" fillId="0" borderId="69" xfId="49" applyNumberFormat="1" applyFont="1" applyBorder="1" applyAlignment="1">
      <alignment horizontal="center" vertical="center" wrapText="1"/>
    </xf>
    <xf numFmtId="167" fontId="37" fillId="0" borderId="69" xfId="49" applyNumberFormat="1" applyFont="1" applyBorder="1" applyAlignment="1">
      <alignment horizontal="center" vertical="center" wrapText="1"/>
    </xf>
    <xf numFmtId="1" fontId="37" fillId="0" borderId="70" xfId="49" applyNumberFormat="1" applyFont="1" applyBorder="1" applyAlignment="1">
      <alignment horizontal="center" vertical="center"/>
    </xf>
    <xf numFmtId="49" fontId="37" fillId="0" borderId="71" xfId="49" applyNumberFormat="1" applyFont="1" applyBorder="1" applyAlignment="1">
      <alignment horizontal="center" vertical="center"/>
    </xf>
    <xf numFmtId="0" fontId="40" fillId="0" borderId="69" xfId="2" applyFont="1" applyFill="1" applyBorder="1" applyAlignment="1">
      <alignment horizontal="left" vertical="center" wrapText="1"/>
    </xf>
    <xf numFmtId="182" fontId="37" fillId="0" borderId="69" xfId="49" applyNumberFormat="1" applyFont="1" applyBorder="1" applyAlignment="1">
      <alignment horizontal="center" vertical="center"/>
    </xf>
    <xf numFmtId="1" fontId="59" fillId="0" borderId="69" xfId="49" applyNumberFormat="1" applyFont="1" applyBorder="1" applyAlignment="1">
      <alignment horizontal="center" vertical="center"/>
    </xf>
    <xf numFmtId="49" fontId="59" fillId="0" borderId="69" xfId="49" applyNumberFormat="1" applyFont="1" applyBorder="1" applyAlignment="1">
      <alignment horizontal="center" vertical="center"/>
    </xf>
    <xf numFmtId="17" fontId="78" fillId="25" borderId="69" xfId="2" applyNumberFormat="1" applyFont="1" applyFill="1" applyBorder="1" applyAlignment="1">
      <alignment horizontal="center" vertical="center" wrapText="1"/>
    </xf>
    <xf numFmtId="1" fontId="51" fillId="0" borderId="69" xfId="49" applyNumberFormat="1" applyFont="1" applyBorder="1" applyAlignment="1">
      <alignment horizontal="center" vertical="center"/>
    </xf>
    <xf numFmtId="2" fontId="51" fillId="0" borderId="69" xfId="49" applyNumberFormat="1" applyFont="1" applyBorder="1" applyAlignment="1">
      <alignment horizontal="center" vertical="center"/>
    </xf>
    <xf numFmtId="49" fontId="51" fillId="0" borderId="69" xfId="49" applyNumberFormat="1" applyFont="1" applyBorder="1" applyAlignment="1">
      <alignment horizontal="center" vertical="center"/>
    </xf>
    <xf numFmtId="49" fontId="51" fillId="0" borderId="69" xfId="49" applyNumberFormat="1" applyFont="1" applyBorder="1" applyAlignment="1">
      <alignment horizontal="center" vertical="center" wrapText="1"/>
    </xf>
    <xf numFmtId="167" fontId="51" fillId="0" borderId="69" xfId="49" applyNumberFormat="1" applyFont="1" applyBorder="1" applyAlignment="1">
      <alignment horizontal="center" vertical="center"/>
    </xf>
    <xf numFmtId="14" fontId="51" fillId="0" borderId="69" xfId="49" applyNumberFormat="1" applyFont="1" applyBorder="1" applyAlignment="1">
      <alignment horizontal="center" vertical="center"/>
    </xf>
    <xf numFmtId="4" fontId="40" fillId="27" borderId="30" xfId="2" applyNumberFormat="1" applyFont="1" applyFill="1" applyBorder="1" applyAlignment="1">
      <alignment horizontal="justify" vertical="top" wrapText="1"/>
    </xf>
    <xf numFmtId="0" fontId="11" fillId="0" borderId="72" xfId="2" applyFont="1" applyFill="1" applyBorder="1" applyAlignment="1">
      <alignment vertical="center" wrapText="1"/>
    </xf>
    <xf numFmtId="0" fontId="11" fillId="0" borderId="72" xfId="1" applyFont="1" applyFill="1" applyBorder="1" applyAlignment="1">
      <alignment vertical="center" wrapText="1"/>
    </xf>
    <xf numFmtId="0" fontId="11" fillId="0" borderId="72" xfId="1" applyFont="1" applyBorder="1" applyAlignment="1">
      <alignment vertical="center" wrapText="1"/>
    </xf>
    <xf numFmtId="0" fontId="7" fillId="0" borderId="72" xfId="1" applyFont="1" applyFill="1" applyBorder="1" applyAlignment="1">
      <alignment vertical="center" wrapText="1"/>
    </xf>
    <xf numFmtId="0" fontId="7" fillId="0" borderId="72" xfId="1" applyFont="1" applyFill="1" applyBorder="1" applyAlignment="1">
      <alignment horizontal="left" vertical="center" wrapText="1"/>
    </xf>
    <xf numFmtId="0" fontId="7" fillId="0" borderId="72" xfId="1" applyFont="1" applyBorder="1" applyAlignment="1">
      <alignment horizontal="left" vertical="center" wrapText="1"/>
    </xf>
    <xf numFmtId="0" fontId="7" fillId="0" borderId="72" xfId="1" applyFont="1" applyBorder="1" applyAlignment="1">
      <alignment vertical="center" wrapText="1"/>
    </xf>
    <xf numFmtId="0" fontId="11" fillId="0" borderId="72" xfId="2" applyFont="1" applyFill="1" applyBorder="1" applyAlignment="1">
      <alignment horizontal="center" vertical="center" wrapText="1"/>
    </xf>
    <xf numFmtId="14" fontId="11" fillId="0" borderId="72" xfId="2" applyNumberFormat="1" applyFont="1" applyFill="1" applyBorder="1" applyAlignment="1">
      <alignment horizontal="center" vertical="center" wrapText="1"/>
    </xf>
    <xf numFmtId="14" fontId="11" fillId="0" borderId="72" xfId="2" applyNumberFormat="1" applyFont="1" applyFill="1" applyBorder="1" applyAlignment="1">
      <alignment horizontal="center" vertical="center"/>
    </xf>
    <xf numFmtId="0" fontId="11" fillId="25" borderId="72" xfId="2" applyFont="1" applyFill="1" applyBorder="1" applyAlignment="1">
      <alignment horizontal="center" vertical="center" wrapText="1"/>
    </xf>
    <xf numFmtId="0" fontId="11" fillId="25" borderId="72" xfId="2"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74" fillId="0" borderId="0" xfId="1" applyFont="1" applyFill="1" applyAlignment="1">
      <alignment horizontal="center" vertical="center" wrapText="1"/>
    </xf>
    <xf numFmtId="0" fontId="66"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66"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49" fontId="11" fillId="0" borderId="66" xfId="62" applyNumberFormat="1" applyFont="1" applyFill="1" applyBorder="1" applyAlignment="1">
      <alignment horizontal="center" vertical="center" wrapText="1"/>
    </xf>
    <xf numFmtId="49" fontId="11" fillId="0" borderId="6" xfId="62" applyNumberFormat="1" applyFont="1" applyFill="1" applyBorder="1" applyAlignment="1">
      <alignment horizontal="center" vertical="center" wrapText="1"/>
    </xf>
    <xf numFmtId="49" fontId="11" fillId="0" borderId="2" xfId="62" applyNumberFormat="1" applyFont="1" applyFill="1" applyBorder="1" applyAlignment="1">
      <alignment horizontal="center" vertical="center" wrapText="1"/>
    </xf>
    <xf numFmtId="49" fontId="11" fillId="0" borderId="66" xfId="62" applyNumberFormat="1" applyFont="1" applyFill="1" applyBorder="1" applyAlignment="1">
      <alignment horizontal="center" vertical="center"/>
    </xf>
    <xf numFmtId="49" fontId="11" fillId="0" borderId="6" xfId="62" applyNumberFormat="1" applyFont="1" applyFill="1" applyBorder="1" applyAlignment="1">
      <alignment horizontal="center" vertical="center"/>
    </xf>
    <xf numFmtId="49" fontId="11" fillId="0" borderId="2" xfId="62" applyNumberFormat="1" applyFont="1" applyFill="1" applyBorder="1" applyAlignment="1">
      <alignment horizontal="center" vertical="center"/>
    </xf>
    <xf numFmtId="0" fontId="11" fillId="0" borderId="66" xfId="62" applyFont="1" applyFill="1" applyBorder="1" applyAlignment="1">
      <alignment horizontal="center" vertical="center"/>
    </xf>
    <xf numFmtId="0" fontId="11" fillId="0" borderId="6" xfId="62" applyFont="1" applyFill="1" applyBorder="1" applyAlignment="1">
      <alignment horizontal="center" vertical="center"/>
    </xf>
    <xf numFmtId="0" fontId="11" fillId="0" borderId="2" xfId="62" applyFont="1" applyFill="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57" fillId="0" borderId="0" xfId="1" applyFont="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5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4" xfId="0" applyFont="1" applyBorder="1" applyAlignment="1">
      <alignment horizontal="center" vertical="center"/>
    </xf>
    <xf numFmtId="0" fontId="36" fillId="0" borderId="0" xfId="49" applyFont="1" applyAlignment="1">
      <alignment horizontal="center"/>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5" fillId="0" borderId="0" xfId="1" applyFont="1" applyAlignment="1">
      <alignment horizontal="center" vertical="center" wrapText="1"/>
    </xf>
    <xf numFmtId="0" fontId="55" fillId="0" borderId="0" xfId="67" applyFont="1" applyFill="1" applyAlignment="1">
      <alignment horizontal="left" vertical="center" wrapText="1"/>
    </xf>
    <xf numFmtId="0" fontId="60" fillId="0" borderId="48" xfId="67" applyFont="1" applyFill="1" applyBorder="1" applyAlignment="1">
      <alignment horizontal="center" vertical="center" wrapText="1"/>
    </xf>
    <xf numFmtId="0" fontId="60" fillId="0" borderId="49" xfId="67" applyFont="1" applyFill="1" applyBorder="1" applyAlignment="1">
      <alignment horizontal="center" vertical="center" wrapText="1"/>
    </xf>
    <xf numFmtId="0" fontId="60" fillId="0" borderId="50" xfId="67" applyFont="1" applyFill="1" applyBorder="1" applyAlignment="1">
      <alignment horizontal="center" vertical="center" wrapText="1"/>
    </xf>
    <xf numFmtId="4" fontId="60" fillId="0" borderId="48" xfId="67" applyNumberFormat="1" applyFont="1" applyFill="1" applyBorder="1" applyAlignment="1">
      <alignment horizontal="center" vertical="center"/>
    </xf>
    <xf numFmtId="4" fontId="60" fillId="0" borderId="50" xfId="67" applyNumberFormat="1" applyFont="1" applyFill="1" applyBorder="1" applyAlignment="1">
      <alignment horizontal="center" vertical="center"/>
    </xf>
    <xf numFmtId="3" fontId="60" fillId="0" borderId="48" xfId="67" applyNumberFormat="1" applyFont="1" applyFill="1" applyBorder="1" applyAlignment="1">
      <alignment horizontal="center" vertical="center"/>
    </xf>
    <xf numFmtId="3" fontId="60" fillId="0" borderId="50" xfId="67" applyNumberFormat="1" applyFont="1" applyFill="1" applyBorder="1" applyAlignment="1">
      <alignment horizontal="center" vertical="center"/>
    </xf>
    <xf numFmtId="0" fontId="60" fillId="0" borderId="48" xfId="67" applyFont="1" applyFill="1" applyBorder="1" applyAlignment="1">
      <alignment horizontal="center" vertical="center"/>
    </xf>
    <xf numFmtId="0" fontId="60" fillId="0" borderId="49" xfId="67" applyFont="1" applyFill="1" applyBorder="1" applyAlignment="1">
      <alignment horizontal="center" vertical="center"/>
    </xf>
    <xf numFmtId="0" fontId="60" fillId="0" borderId="50" xfId="67" applyFont="1" applyFill="1" applyBorder="1" applyAlignment="1">
      <alignment horizontal="center" vertical="center"/>
    </xf>
    <xf numFmtId="0" fontId="42" fillId="0" borderId="0" xfId="2" applyFont="1" applyFill="1" applyAlignment="1">
      <alignment horizontal="center" vertical="top" wrapText="1"/>
    </xf>
    <xf numFmtId="0" fontId="42" fillId="0" borderId="56" xfId="2" applyFont="1" applyFill="1" applyBorder="1" applyAlignment="1">
      <alignment horizontal="center" vertical="center" wrapText="1"/>
    </xf>
    <xf numFmtId="0" fontId="42" fillId="0" borderId="65" xfId="2" applyFont="1" applyFill="1" applyBorder="1" applyAlignment="1">
      <alignment horizontal="center" vertical="center"/>
    </xf>
    <xf numFmtId="0" fontId="38" fillId="0" borderId="0" xfId="1" applyFont="1" applyAlignment="1">
      <alignment horizontal="center" vertical="center" wrapText="1"/>
    </xf>
    <xf numFmtId="0" fontId="42" fillId="0" borderId="56" xfId="2" applyNumberFormat="1" applyFont="1" applyFill="1" applyBorder="1" applyAlignment="1">
      <alignment horizontal="center" vertical="center" wrapText="1"/>
    </xf>
    <xf numFmtId="0" fontId="42" fillId="0" borderId="6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6" xfId="0" applyFont="1" applyFill="1" applyBorder="1" applyAlignment="1">
      <alignment horizontal="center" vertical="center" wrapText="1"/>
    </xf>
    <xf numFmtId="0" fontId="42" fillId="0" borderId="65" xfId="2" applyFont="1" applyFill="1" applyBorder="1" applyAlignment="1">
      <alignment horizontal="center" vertical="center" wrapText="1"/>
    </xf>
    <xf numFmtId="0" fontId="11" fillId="0" borderId="0" xfId="1" applyFont="1" applyAlignment="1">
      <alignment horizontal="center" vertical="center"/>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5" xfId="2" applyFont="1" applyBorder="1" applyAlignment="1">
      <alignment horizontal="center" vertical="center"/>
    </xf>
    <xf numFmtId="0" fontId="42" fillId="0" borderId="67" xfId="52" applyFont="1" applyFill="1" applyBorder="1" applyAlignment="1">
      <alignment horizontal="center" vertical="center"/>
    </xf>
    <xf numFmtId="0" fontId="42" fillId="0" borderId="68" xfId="52" applyFont="1" applyFill="1" applyBorder="1" applyAlignment="1">
      <alignment horizontal="center" vertical="center"/>
    </xf>
    <xf numFmtId="0" fontId="39" fillId="0" borderId="6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9" fillId="0" borderId="0" xfId="1" applyFont="1" applyAlignment="1">
      <alignment horizontal="center" vertical="center"/>
    </xf>
    <xf numFmtId="0" fontId="76"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7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7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77" fillId="0" borderId="0" xfId="1" applyFont="1" applyAlignment="1">
      <alignment horizontal="center" vertical="center"/>
    </xf>
    <xf numFmtId="14" fontId="11" fillId="0" borderId="73" xfId="2" applyNumberFormat="1" applyFont="1" applyFill="1" applyBorder="1" applyAlignment="1">
      <alignment horizontal="center" vertical="center" wrapText="1"/>
    </xf>
    <xf numFmtId="14" fontId="11" fillId="0" borderId="73" xfId="2" applyNumberFormat="1" applyFont="1" applyFill="1" applyBorder="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71"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D90-4900-8633-4B50E2893086}"/>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D90-4900-8633-4B50E2893086}"/>
            </c:ext>
          </c:extLst>
        </c:ser>
        <c:dLbls>
          <c:showLegendKey val="0"/>
          <c:showVal val="0"/>
          <c:showCatName val="0"/>
          <c:showSerName val="0"/>
          <c:showPercent val="0"/>
          <c:showBubbleSize val="0"/>
        </c:dLbls>
        <c:smooth val="0"/>
        <c:axId val="1232100160"/>
        <c:axId val="1232099768"/>
      </c:lineChart>
      <c:catAx>
        <c:axId val="1232100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32099768"/>
        <c:crosses val="autoZero"/>
        <c:auto val="1"/>
        <c:lblAlgn val="ctr"/>
        <c:lblOffset val="100"/>
        <c:noMultiLvlLbl val="0"/>
      </c:catAx>
      <c:valAx>
        <c:axId val="1232099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321001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19" customWidth="1"/>
    <col min="2" max="2" width="53.5703125" style="219" customWidth="1"/>
    <col min="3" max="3" width="91.42578125" style="219" customWidth="1"/>
    <col min="4" max="4" width="12" style="219" hidden="1" customWidth="1"/>
    <col min="5" max="5" width="14.42578125" style="219" customWidth="1"/>
    <col min="6" max="6" width="36.5703125" style="219" customWidth="1"/>
    <col min="7" max="7" width="20" style="219" customWidth="1"/>
    <col min="8" max="8" width="25.5703125" style="219" customWidth="1"/>
    <col min="9" max="9" width="16.42578125" style="219" customWidth="1"/>
    <col min="10" max="16384" width="9.140625" style="219"/>
  </cols>
  <sheetData>
    <row r="1" spans="1:22" s="15" customFormat="1" ht="18.75" customHeight="1" x14ac:dyDescent="0.2">
      <c r="A1" s="202"/>
      <c r="C1" s="203" t="s">
        <v>66</v>
      </c>
    </row>
    <row r="2" spans="1:22" s="15" customFormat="1" ht="18.75" customHeight="1" x14ac:dyDescent="0.3">
      <c r="A2" s="202"/>
      <c r="C2" s="204" t="s">
        <v>8</v>
      </c>
    </row>
    <row r="3" spans="1:22" s="15" customFormat="1" ht="18.75" x14ac:dyDescent="0.3">
      <c r="A3" s="205"/>
      <c r="C3" s="204" t="s">
        <v>65</v>
      </c>
    </row>
    <row r="4" spans="1:22" s="15" customFormat="1" ht="18.75" x14ac:dyDescent="0.3">
      <c r="A4" s="205"/>
      <c r="H4" s="204"/>
    </row>
    <row r="5" spans="1:22" s="15" customFormat="1" ht="15.75" x14ac:dyDescent="0.25">
      <c r="A5" s="391" t="s">
        <v>601</v>
      </c>
      <c r="B5" s="391"/>
      <c r="C5" s="391"/>
      <c r="D5" s="104"/>
      <c r="E5" s="104"/>
      <c r="F5" s="104"/>
      <c r="G5" s="104"/>
      <c r="H5" s="104"/>
      <c r="I5" s="104"/>
      <c r="J5" s="104"/>
    </row>
    <row r="6" spans="1:22" s="15" customFormat="1" ht="18.75" x14ac:dyDescent="0.3">
      <c r="A6" s="205"/>
      <c r="H6" s="204"/>
    </row>
    <row r="7" spans="1:22" s="15" customFormat="1" ht="18.75" x14ac:dyDescent="0.2">
      <c r="A7" s="395" t="s">
        <v>7</v>
      </c>
      <c r="B7" s="395"/>
      <c r="C7" s="395"/>
      <c r="D7" s="206"/>
      <c r="E7" s="206"/>
      <c r="F7" s="206"/>
      <c r="G7" s="206"/>
      <c r="H7" s="206"/>
      <c r="I7" s="206"/>
      <c r="J7" s="206"/>
      <c r="K7" s="206"/>
      <c r="L7" s="206"/>
      <c r="M7" s="206"/>
      <c r="N7" s="206"/>
      <c r="O7" s="206"/>
      <c r="P7" s="206"/>
      <c r="Q7" s="206"/>
      <c r="R7" s="206"/>
      <c r="S7" s="206"/>
      <c r="T7" s="206"/>
      <c r="U7" s="206"/>
      <c r="V7" s="206"/>
    </row>
    <row r="8" spans="1:22" s="15" customFormat="1" ht="18.75" x14ac:dyDescent="0.2">
      <c r="A8" s="207"/>
      <c r="B8" s="207"/>
      <c r="C8" s="207"/>
      <c r="D8" s="207"/>
      <c r="E8" s="207"/>
      <c r="F8" s="207"/>
      <c r="G8" s="207"/>
      <c r="H8" s="207"/>
      <c r="I8" s="206"/>
      <c r="J8" s="206"/>
      <c r="K8" s="206"/>
      <c r="L8" s="206"/>
      <c r="M8" s="206"/>
      <c r="N8" s="206"/>
      <c r="O8" s="206"/>
      <c r="P8" s="206"/>
      <c r="Q8" s="206"/>
      <c r="R8" s="206"/>
      <c r="S8" s="206"/>
      <c r="T8" s="206"/>
      <c r="U8" s="206"/>
      <c r="V8" s="206"/>
    </row>
    <row r="9" spans="1:22" s="15" customFormat="1" ht="18.75" x14ac:dyDescent="0.2">
      <c r="A9" s="396" t="s">
        <v>570</v>
      </c>
      <c r="B9" s="396"/>
      <c r="C9" s="396"/>
      <c r="D9" s="208"/>
      <c r="E9" s="208"/>
      <c r="F9" s="208"/>
      <c r="G9" s="208"/>
      <c r="H9" s="208"/>
      <c r="I9" s="206"/>
      <c r="J9" s="206"/>
      <c r="K9" s="206"/>
      <c r="L9" s="206"/>
      <c r="M9" s="206"/>
      <c r="N9" s="206"/>
      <c r="O9" s="206"/>
      <c r="P9" s="206"/>
      <c r="Q9" s="206"/>
      <c r="R9" s="206"/>
      <c r="S9" s="206"/>
      <c r="T9" s="206"/>
      <c r="U9" s="206"/>
      <c r="V9" s="206"/>
    </row>
    <row r="10" spans="1:22" s="15" customFormat="1" ht="18.75" x14ac:dyDescent="0.2">
      <c r="A10" s="392" t="s">
        <v>6</v>
      </c>
      <c r="B10" s="392"/>
      <c r="C10" s="392"/>
      <c r="D10" s="209"/>
      <c r="E10" s="209"/>
      <c r="F10" s="209"/>
      <c r="G10" s="209"/>
      <c r="H10" s="209"/>
      <c r="I10" s="206"/>
      <c r="J10" s="206"/>
      <c r="K10" s="206"/>
      <c r="L10" s="206"/>
      <c r="M10" s="206"/>
      <c r="N10" s="206"/>
      <c r="O10" s="206"/>
      <c r="P10" s="206"/>
      <c r="Q10" s="206"/>
      <c r="R10" s="206"/>
      <c r="S10" s="206"/>
      <c r="T10" s="206"/>
      <c r="U10" s="206"/>
      <c r="V10" s="206"/>
    </row>
    <row r="11" spans="1:22" s="15" customFormat="1" ht="18.75" x14ac:dyDescent="0.2">
      <c r="A11" s="207"/>
      <c r="B11" s="207"/>
      <c r="C11" s="207"/>
      <c r="D11" s="207"/>
      <c r="E11" s="207"/>
      <c r="F11" s="207"/>
      <c r="G11" s="207"/>
      <c r="H11" s="207"/>
      <c r="I11" s="206"/>
      <c r="J11" s="206"/>
      <c r="K11" s="206"/>
      <c r="L11" s="206"/>
      <c r="M11" s="206"/>
      <c r="N11" s="206"/>
      <c r="O11" s="206"/>
      <c r="P11" s="206"/>
      <c r="Q11" s="206"/>
      <c r="R11" s="206"/>
      <c r="S11" s="206"/>
      <c r="T11" s="206"/>
      <c r="U11" s="206"/>
      <c r="V11" s="206"/>
    </row>
    <row r="12" spans="1:22" s="15" customFormat="1" ht="18.75" x14ac:dyDescent="0.2">
      <c r="A12" s="397" t="s">
        <v>530</v>
      </c>
      <c r="B12" s="397"/>
      <c r="C12" s="397"/>
      <c r="D12" s="208"/>
      <c r="E12" s="208"/>
      <c r="F12" s="208"/>
      <c r="G12" s="208"/>
      <c r="H12" s="208"/>
      <c r="I12" s="206"/>
      <c r="J12" s="206"/>
      <c r="K12" s="206"/>
      <c r="L12" s="206"/>
      <c r="M12" s="206"/>
      <c r="N12" s="206"/>
      <c r="O12" s="206"/>
      <c r="P12" s="206"/>
      <c r="Q12" s="206"/>
      <c r="R12" s="206"/>
      <c r="S12" s="206"/>
      <c r="T12" s="206"/>
      <c r="U12" s="206"/>
      <c r="V12" s="206"/>
    </row>
    <row r="13" spans="1:22" s="15" customFormat="1" ht="18.75" x14ac:dyDescent="0.2">
      <c r="A13" s="392" t="s">
        <v>5</v>
      </c>
      <c r="B13" s="392"/>
      <c r="C13" s="392"/>
      <c r="D13" s="209"/>
      <c r="E13" s="209"/>
      <c r="F13" s="209"/>
      <c r="G13" s="209"/>
      <c r="H13" s="209"/>
      <c r="I13" s="206"/>
      <c r="J13" s="206"/>
      <c r="K13" s="206"/>
      <c r="L13" s="206"/>
      <c r="M13" s="206"/>
      <c r="N13" s="206"/>
      <c r="O13" s="206"/>
      <c r="P13" s="206"/>
      <c r="Q13" s="206"/>
      <c r="R13" s="206"/>
      <c r="S13" s="206"/>
      <c r="T13" s="206"/>
      <c r="U13" s="206"/>
      <c r="V13" s="206"/>
    </row>
    <row r="14" spans="1:22" s="210" customFormat="1" ht="15.75" customHeight="1"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row>
    <row r="15" spans="1:22" s="211" customFormat="1" ht="84" customHeight="1" x14ac:dyDescent="0.2">
      <c r="A15" s="398" t="s">
        <v>529</v>
      </c>
      <c r="B15" s="398"/>
      <c r="C15" s="398"/>
      <c r="D15" s="208"/>
      <c r="E15" s="208"/>
      <c r="F15" s="208"/>
      <c r="G15" s="208"/>
      <c r="H15" s="208"/>
      <c r="I15" s="208"/>
      <c r="J15" s="208"/>
      <c r="K15" s="208"/>
      <c r="L15" s="208"/>
      <c r="M15" s="208"/>
      <c r="N15" s="208"/>
      <c r="O15" s="208"/>
      <c r="P15" s="208"/>
      <c r="Q15" s="208"/>
      <c r="R15" s="208"/>
      <c r="S15" s="208"/>
      <c r="T15" s="208"/>
      <c r="U15" s="208"/>
      <c r="V15" s="208"/>
    </row>
    <row r="16" spans="1:22" s="211" customFormat="1" ht="15" customHeight="1" x14ac:dyDescent="0.2">
      <c r="A16" s="392" t="s">
        <v>4</v>
      </c>
      <c r="B16" s="392"/>
      <c r="C16" s="392"/>
      <c r="D16" s="209"/>
      <c r="E16" s="209"/>
      <c r="F16" s="209"/>
      <c r="G16" s="209"/>
      <c r="H16" s="209"/>
      <c r="I16" s="209"/>
      <c r="J16" s="209"/>
      <c r="K16" s="209"/>
      <c r="L16" s="209"/>
      <c r="M16" s="209"/>
      <c r="N16" s="209"/>
      <c r="O16" s="209"/>
      <c r="P16" s="209"/>
      <c r="Q16" s="209"/>
      <c r="R16" s="209"/>
      <c r="S16" s="209"/>
      <c r="T16" s="209"/>
      <c r="U16" s="209"/>
      <c r="V16" s="209"/>
    </row>
    <row r="17" spans="1:22" s="211" customFormat="1" ht="15" customHeight="1" x14ac:dyDescent="0.2">
      <c r="A17" s="212"/>
      <c r="B17" s="212"/>
      <c r="C17" s="212"/>
      <c r="D17" s="212"/>
      <c r="E17" s="212"/>
      <c r="F17" s="212"/>
      <c r="G17" s="212"/>
      <c r="H17" s="212"/>
      <c r="I17" s="212"/>
      <c r="J17" s="212"/>
      <c r="K17" s="212"/>
      <c r="L17" s="212"/>
      <c r="M17" s="212"/>
      <c r="N17" s="212"/>
      <c r="O17" s="212"/>
      <c r="P17" s="212"/>
      <c r="Q17" s="212"/>
      <c r="R17" s="212"/>
      <c r="S17" s="212"/>
    </row>
    <row r="18" spans="1:22" s="211" customFormat="1" ht="15" customHeight="1" x14ac:dyDescent="0.2">
      <c r="A18" s="393" t="s">
        <v>455</v>
      </c>
      <c r="B18" s="394"/>
      <c r="C18" s="394"/>
      <c r="D18" s="213"/>
      <c r="E18" s="213"/>
      <c r="F18" s="213"/>
      <c r="G18" s="213"/>
      <c r="H18" s="213"/>
      <c r="I18" s="213"/>
      <c r="J18" s="213"/>
      <c r="K18" s="213"/>
      <c r="L18" s="213"/>
      <c r="M18" s="213"/>
      <c r="N18" s="213"/>
      <c r="O18" s="213"/>
      <c r="P18" s="213"/>
      <c r="Q18" s="213"/>
      <c r="R18" s="213"/>
      <c r="S18" s="213"/>
      <c r="T18" s="213"/>
      <c r="U18" s="213"/>
      <c r="V18" s="213"/>
    </row>
    <row r="19" spans="1:22" s="211" customFormat="1" ht="15" customHeight="1" x14ac:dyDescent="0.2">
      <c r="A19" s="209"/>
      <c r="B19" s="209"/>
      <c r="C19" s="209"/>
      <c r="D19" s="209"/>
      <c r="E19" s="209"/>
      <c r="F19" s="209"/>
      <c r="G19" s="209"/>
      <c r="H19" s="209"/>
      <c r="I19" s="212"/>
      <c r="J19" s="212"/>
      <c r="K19" s="212"/>
      <c r="L19" s="212"/>
      <c r="M19" s="212"/>
      <c r="N19" s="212"/>
      <c r="O19" s="212"/>
      <c r="P19" s="212"/>
      <c r="Q19" s="212"/>
      <c r="R19" s="212"/>
      <c r="S19" s="212"/>
    </row>
    <row r="20" spans="1:22" s="211" customFormat="1" ht="39.75" customHeight="1" x14ac:dyDescent="0.2">
      <c r="A20" s="30" t="s">
        <v>3</v>
      </c>
      <c r="B20" s="214" t="s">
        <v>64</v>
      </c>
      <c r="C20" s="215" t="s">
        <v>63</v>
      </c>
      <c r="D20" s="216"/>
      <c r="E20" s="216"/>
      <c r="F20" s="216"/>
      <c r="G20" s="216"/>
      <c r="H20" s="216"/>
      <c r="I20" s="198"/>
      <c r="J20" s="198"/>
      <c r="K20" s="198"/>
      <c r="L20" s="198"/>
      <c r="M20" s="198"/>
      <c r="N20" s="198"/>
      <c r="O20" s="198"/>
      <c r="P20" s="198"/>
      <c r="Q20" s="198"/>
      <c r="R20" s="198"/>
      <c r="S20" s="198"/>
      <c r="T20" s="217"/>
      <c r="U20" s="217"/>
      <c r="V20" s="217"/>
    </row>
    <row r="21" spans="1:22" s="211" customFormat="1" ht="16.5" customHeight="1" x14ac:dyDescent="0.2">
      <c r="A21" s="215">
        <v>1</v>
      </c>
      <c r="B21" s="214">
        <v>2</v>
      </c>
      <c r="C21" s="215">
        <v>3</v>
      </c>
      <c r="D21" s="216"/>
      <c r="E21" s="216"/>
      <c r="F21" s="216"/>
      <c r="G21" s="216"/>
      <c r="H21" s="216"/>
      <c r="I21" s="198"/>
      <c r="J21" s="198"/>
      <c r="K21" s="198"/>
      <c r="L21" s="198"/>
      <c r="M21" s="198"/>
      <c r="N21" s="198"/>
      <c r="O21" s="198"/>
      <c r="P21" s="198"/>
      <c r="Q21" s="198"/>
      <c r="R21" s="198"/>
      <c r="S21" s="198"/>
      <c r="T21" s="217"/>
      <c r="U21" s="217"/>
      <c r="V21" s="217"/>
    </row>
    <row r="22" spans="1:22" s="211" customFormat="1" ht="39" customHeight="1" x14ac:dyDescent="0.2">
      <c r="A22" s="23" t="s">
        <v>62</v>
      </c>
      <c r="B22" s="278" t="s">
        <v>306</v>
      </c>
      <c r="C22" s="243" t="s">
        <v>491</v>
      </c>
      <c r="D22" s="216" t="s">
        <v>490</v>
      </c>
      <c r="E22" s="216"/>
      <c r="F22" s="216"/>
      <c r="G22" s="216"/>
      <c r="H22" s="216"/>
      <c r="I22" s="198"/>
      <c r="J22" s="198"/>
      <c r="K22" s="198"/>
      <c r="L22" s="198"/>
      <c r="M22" s="198"/>
      <c r="N22" s="198"/>
      <c r="O22" s="198"/>
      <c r="P22" s="198"/>
      <c r="Q22" s="198"/>
      <c r="R22" s="198"/>
      <c r="S22" s="198"/>
      <c r="T22" s="217"/>
      <c r="U22" s="217"/>
      <c r="V22" s="217"/>
    </row>
    <row r="23" spans="1:22" s="211" customFormat="1" ht="94.5" customHeight="1" x14ac:dyDescent="0.2">
      <c r="A23" s="240" t="s">
        <v>61</v>
      </c>
      <c r="B23" s="238" t="s">
        <v>492</v>
      </c>
      <c r="C23" s="335" t="s">
        <v>513</v>
      </c>
      <c r="D23" s="216" t="s">
        <v>489</v>
      </c>
      <c r="E23" s="216"/>
      <c r="F23" s="216"/>
      <c r="G23" s="216"/>
      <c r="H23" s="216"/>
      <c r="I23" s="198"/>
      <c r="J23" s="198"/>
      <c r="K23" s="198"/>
      <c r="L23" s="198"/>
      <c r="M23" s="198"/>
      <c r="N23" s="198"/>
      <c r="O23" s="198"/>
      <c r="P23" s="198"/>
      <c r="Q23" s="198"/>
      <c r="R23" s="198"/>
      <c r="S23" s="198"/>
      <c r="T23" s="217"/>
      <c r="U23" s="217"/>
      <c r="V23" s="217"/>
    </row>
    <row r="24" spans="1:22" s="211" customFormat="1" ht="22.5" customHeight="1" x14ac:dyDescent="0.2">
      <c r="A24" s="388"/>
      <c r="B24" s="389"/>
      <c r="C24" s="390"/>
      <c r="D24" s="216"/>
      <c r="E24" s="216"/>
      <c r="F24" s="216"/>
      <c r="G24" s="216"/>
      <c r="H24" s="216"/>
      <c r="I24" s="198"/>
      <c r="J24" s="198"/>
      <c r="K24" s="198"/>
      <c r="L24" s="198"/>
      <c r="M24" s="198"/>
      <c r="N24" s="198"/>
      <c r="O24" s="198"/>
      <c r="P24" s="198"/>
      <c r="Q24" s="198"/>
      <c r="R24" s="198"/>
      <c r="S24" s="198"/>
      <c r="T24" s="217"/>
      <c r="U24" s="217"/>
      <c r="V24" s="217"/>
    </row>
    <row r="25" spans="1:22" s="211" customFormat="1" ht="58.5" customHeight="1" x14ac:dyDescent="0.2">
      <c r="A25" s="23" t="s">
        <v>60</v>
      </c>
      <c r="B25" s="101" t="s">
        <v>404</v>
      </c>
      <c r="C25" s="238" t="s">
        <v>496</v>
      </c>
      <c r="D25" s="216"/>
      <c r="E25" s="216"/>
      <c r="F25" s="216"/>
      <c r="G25" s="216"/>
      <c r="H25" s="198"/>
      <c r="I25" s="198"/>
      <c r="J25" s="198"/>
      <c r="K25" s="198"/>
      <c r="L25" s="198"/>
      <c r="M25" s="198"/>
      <c r="N25" s="198"/>
      <c r="O25" s="198"/>
      <c r="P25" s="198"/>
      <c r="Q25" s="198"/>
      <c r="R25" s="198"/>
      <c r="S25" s="217"/>
      <c r="T25" s="217"/>
      <c r="U25" s="217"/>
      <c r="V25" s="217"/>
    </row>
    <row r="26" spans="1:22" s="211" customFormat="1" ht="42.75" customHeight="1" x14ac:dyDescent="0.2">
      <c r="A26" s="23" t="s">
        <v>59</v>
      </c>
      <c r="B26" s="101" t="s">
        <v>72</v>
      </c>
      <c r="C26" s="30" t="s">
        <v>473</v>
      </c>
      <c r="D26" s="216"/>
      <c r="E26" s="216"/>
      <c r="F26" s="216"/>
      <c r="G26" s="216"/>
      <c r="H26" s="198"/>
      <c r="I26" s="198"/>
      <c r="J26" s="198"/>
      <c r="K26" s="198"/>
      <c r="L26" s="198"/>
      <c r="M26" s="198"/>
      <c r="N26" s="198"/>
      <c r="O26" s="198"/>
      <c r="P26" s="198"/>
      <c r="Q26" s="198"/>
      <c r="R26" s="198"/>
      <c r="S26" s="217"/>
      <c r="T26" s="217"/>
      <c r="U26" s="217"/>
      <c r="V26" s="217"/>
    </row>
    <row r="27" spans="1:22" s="211" customFormat="1" ht="51.75" customHeight="1" x14ac:dyDescent="0.2">
      <c r="A27" s="23" t="s">
        <v>57</v>
      </c>
      <c r="B27" s="101" t="s">
        <v>71</v>
      </c>
      <c r="C27" s="30" t="s">
        <v>523</v>
      </c>
      <c r="D27" s="216"/>
      <c r="E27" s="216"/>
      <c r="F27" s="216"/>
      <c r="G27" s="216"/>
      <c r="H27" s="198"/>
      <c r="I27" s="198"/>
      <c r="J27" s="198"/>
      <c r="K27" s="198"/>
      <c r="L27" s="198"/>
      <c r="M27" s="198"/>
      <c r="N27" s="198"/>
      <c r="O27" s="198"/>
      <c r="P27" s="198"/>
      <c r="Q27" s="198"/>
      <c r="R27" s="198"/>
      <c r="S27" s="217"/>
      <c r="T27" s="217"/>
      <c r="U27" s="217"/>
      <c r="V27" s="217"/>
    </row>
    <row r="28" spans="1:22" s="211" customFormat="1" ht="42.75" customHeight="1" x14ac:dyDescent="0.2">
      <c r="A28" s="23" t="s">
        <v>56</v>
      </c>
      <c r="B28" s="101" t="s">
        <v>405</v>
      </c>
      <c r="C28" s="30" t="s">
        <v>474</v>
      </c>
      <c r="D28" s="216"/>
      <c r="E28" s="216"/>
      <c r="F28" s="216"/>
      <c r="G28" s="216"/>
      <c r="H28" s="198"/>
      <c r="I28" s="198"/>
      <c r="J28" s="198"/>
      <c r="K28" s="198"/>
      <c r="L28" s="198"/>
      <c r="M28" s="198"/>
      <c r="N28" s="198"/>
      <c r="O28" s="198"/>
      <c r="P28" s="198"/>
      <c r="Q28" s="198"/>
      <c r="R28" s="198"/>
      <c r="S28" s="217"/>
      <c r="T28" s="217"/>
      <c r="U28" s="217"/>
      <c r="V28" s="217"/>
    </row>
    <row r="29" spans="1:22" s="211" customFormat="1" ht="51.75" customHeight="1" x14ac:dyDescent="0.2">
      <c r="A29" s="23" t="s">
        <v>54</v>
      </c>
      <c r="B29" s="101" t="s">
        <v>406</v>
      </c>
      <c r="C29" s="30" t="s">
        <v>474</v>
      </c>
      <c r="D29" s="216"/>
      <c r="E29" s="216"/>
      <c r="F29" s="216"/>
      <c r="G29" s="216"/>
      <c r="H29" s="198"/>
      <c r="I29" s="198"/>
      <c r="J29" s="198"/>
      <c r="K29" s="198"/>
      <c r="L29" s="198"/>
      <c r="M29" s="198"/>
      <c r="N29" s="198"/>
      <c r="O29" s="198"/>
      <c r="P29" s="198"/>
      <c r="Q29" s="198"/>
      <c r="R29" s="198"/>
      <c r="S29" s="217"/>
      <c r="T29" s="217"/>
      <c r="U29" s="217"/>
      <c r="V29" s="217"/>
    </row>
    <row r="30" spans="1:22" s="211" customFormat="1" ht="51.75" customHeight="1" x14ac:dyDescent="0.2">
      <c r="A30" s="23" t="s">
        <v>52</v>
      </c>
      <c r="B30" s="101" t="s">
        <v>407</v>
      </c>
      <c r="C30" s="30" t="s">
        <v>474</v>
      </c>
      <c r="D30" s="216"/>
      <c r="E30" s="216"/>
      <c r="F30" s="216"/>
      <c r="G30" s="216"/>
      <c r="H30" s="198"/>
      <c r="I30" s="198"/>
      <c r="J30" s="198"/>
      <c r="K30" s="198"/>
      <c r="L30" s="198"/>
      <c r="M30" s="198"/>
      <c r="N30" s="198"/>
      <c r="O30" s="198"/>
      <c r="P30" s="198"/>
      <c r="Q30" s="198"/>
      <c r="R30" s="198"/>
      <c r="S30" s="217"/>
      <c r="T30" s="217"/>
      <c r="U30" s="217"/>
      <c r="V30" s="217"/>
    </row>
    <row r="31" spans="1:22" s="211" customFormat="1" ht="51.75" customHeight="1" x14ac:dyDescent="0.2">
      <c r="A31" s="23" t="s">
        <v>70</v>
      </c>
      <c r="B31" s="101" t="s">
        <v>408</v>
      </c>
      <c r="C31" s="30" t="s">
        <v>474</v>
      </c>
      <c r="D31" s="216"/>
      <c r="E31" s="216"/>
      <c r="F31" s="216"/>
      <c r="G31" s="216"/>
      <c r="H31" s="198"/>
      <c r="I31" s="198"/>
      <c r="J31" s="198"/>
      <c r="K31" s="198"/>
      <c r="L31" s="198"/>
      <c r="M31" s="198"/>
      <c r="N31" s="198"/>
      <c r="O31" s="198"/>
      <c r="P31" s="198"/>
      <c r="Q31" s="198"/>
      <c r="R31" s="198"/>
      <c r="S31" s="217"/>
      <c r="T31" s="217"/>
      <c r="U31" s="217"/>
      <c r="V31" s="217"/>
    </row>
    <row r="32" spans="1:22" s="211" customFormat="1" ht="51.75" customHeight="1" x14ac:dyDescent="0.2">
      <c r="A32" s="23" t="s">
        <v>68</v>
      </c>
      <c r="B32" s="101" t="s">
        <v>409</v>
      </c>
      <c r="C32" s="30" t="s">
        <v>474</v>
      </c>
      <c r="D32" s="216"/>
      <c r="E32" s="216"/>
      <c r="F32" s="216"/>
      <c r="G32" s="216"/>
      <c r="H32" s="198"/>
      <c r="I32" s="198"/>
      <c r="J32" s="198"/>
      <c r="K32" s="198"/>
      <c r="L32" s="198"/>
      <c r="M32" s="198"/>
      <c r="N32" s="198"/>
      <c r="O32" s="198"/>
      <c r="P32" s="198"/>
      <c r="Q32" s="198"/>
      <c r="R32" s="198"/>
      <c r="S32" s="217"/>
      <c r="T32" s="217"/>
      <c r="U32" s="217"/>
      <c r="V32" s="217"/>
    </row>
    <row r="33" spans="1:22" s="211" customFormat="1" ht="101.25" customHeight="1" x14ac:dyDescent="0.2">
      <c r="A33" s="23" t="s">
        <v>67</v>
      </c>
      <c r="B33" s="101" t="s">
        <v>410</v>
      </c>
      <c r="C33" s="242" t="s">
        <v>504</v>
      </c>
      <c r="D33" s="216"/>
      <c r="E33" s="216"/>
      <c r="F33" s="216"/>
      <c r="G33" s="216"/>
      <c r="H33" s="198"/>
      <c r="I33" s="198"/>
      <c r="J33" s="198"/>
      <c r="K33" s="198"/>
      <c r="L33" s="198"/>
      <c r="M33" s="198"/>
      <c r="N33" s="198"/>
      <c r="O33" s="198"/>
      <c r="P33" s="198"/>
      <c r="Q33" s="198"/>
      <c r="R33" s="198"/>
      <c r="S33" s="217"/>
      <c r="T33" s="217"/>
      <c r="U33" s="217"/>
      <c r="V33" s="217"/>
    </row>
    <row r="34" spans="1:22" ht="111" customHeight="1" x14ac:dyDescent="0.25">
      <c r="A34" s="23" t="s">
        <v>424</v>
      </c>
      <c r="B34" s="101" t="s">
        <v>411</v>
      </c>
      <c r="C34" s="243" t="s">
        <v>493</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25">
      <c r="A35" s="23" t="s">
        <v>414</v>
      </c>
      <c r="B35" s="101" t="s">
        <v>69</v>
      </c>
      <c r="C35" s="30" t="s">
        <v>493</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25">
      <c r="A36" s="23" t="s">
        <v>425</v>
      </c>
      <c r="B36" s="101" t="s">
        <v>412</v>
      </c>
      <c r="C36" s="30" t="s">
        <v>474</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25">
      <c r="A37" s="23" t="s">
        <v>415</v>
      </c>
      <c r="B37" s="101" t="s">
        <v>413</v>
      </c>
      <c r="C37" s="30" t="s">
        <v>549</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25">
      <c r="A38" s="23" t="s">
        <v>426</v>
      </c>
      <c r="B38" s="101" t="s">
        <v>228</v>
      </c>
      <c r="C38" s="30" t="s">
        <v>493</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25">
      <c r="A39" s="388"/>
      <c r="B39" s="389"/>
      <c r="C39" s="390"/>
      <c r="D39" s="218"/>
      <c r="E39" s="218"/>
      <c r="F39" s="218"/>
      <c r="G39" s="218"/>
      <c r="H39" s="218"/>
      <c r="I39" s="218"/>
      <c r="J39" s="218"/>
      <c r="K39" s="218"/>
      <c r="L39" s="218"/>
      <c r="M39" s="218"/>
      <c r="N39" s="218"/>
      <c r="O39" s="218"/>
      <c r="P39" s="218"/>
      <c r="Q39" s="218"/>
      <c r="R39" s="218"/>
      <c r="S39" s="218"/>
      <c r="T39" s="218"/>
      <c r="U39" s="218"/>
      <c r="V39" s="218"/>
    </row>
    <row r="40" spans="1:22" ht="63" x14ac:dyDescent="0.25">
      <c r="A40" s="23" t="s">
        <v>416</v>
      </c>
      <c r="B40" s="101" t="s">
        <v>468</v>
      </c>
      <c r="C40" s="336" t="s">
        <v>550</v>
      </c>
      <c r="D40" s="218"/>
      <c r="E40" s="218"/>
      <c r="F40" s="218"/>
      <c r="G40" s="218"/>
      <c r="H40" s="218"/>
      <c r="I40" s="218"/>
      <c r="J40" s="218"/>
      <c r="K40" s="218"/>
      <c r="L40" s="218"/>
      <c r="M40" s="218"/>
      <c r="N40" s="218"/>
      <c r="O40" s="218"/>
      <c r="P40" s="218"/>
      <c r="Q40" s="218"/>
      <c r="R40" s="218"/>
      <c r="S40" s="218"/>
      <c r="T40" s="218"/>
      <c r="U40" s="218"/>
      <c r="V40" s="218"/>
    </row>
    <row r="41" spans="1:22" ht="105.75" customHeight="1" x14ac:dyDescent="0.25">
      <c r="A41" s="23" t="s">
        <v>427</v>
      </c>
      <c r="B41" s="101" t="s">
        <v>450</v>
      </c>
      <c r="C41" s="220" t="s">
        <v>494</v>
      </c>
      <c r="D41" s="218" t="s">
        <v>495</v>
      </c>
      <c r="E41" s="218"/>
      <c r="F41" s="218"/>
      <c r="G41" s="218"/>
      <c r="H41" s="218"/>
      <c r="I41" s="218"/>
      <c r="J41" s="218"/>
      <c r="K41" s="218"/>
      <c r="L41" s="218"/>
      <c r="M41" s="218"/>
      <c r="N41" s="218"/>
      <c r="O41" s="218"/>
      <c r="P41" s="218"/>
      <c r="Q41" s="218"/>
      <c r="R41" s="218"/>
      <c r="S41" s="218"/>
      <c r="T41" s="218"/>
      <c r="U41" s="218"/>
      <c r="V41" s="218"/>
    </row>
    <row r="42" spans="1:22" ht="83.25" customHeight="1" x14ac:dyDescent="0.25">
      <c r="A42" s="23" t="s">
        <v>417</v>
      </c>
      <c r="B42" s="101" t="s">
        <v>465</v>
      </c>
      <c r="C42" s="220" t="s">
        <v>494</v>
      </c>
      <c r="D42" s="218" t="s">
        <v>495</v>
      </c>
      <c r="E42" s="218"/>
      <c r="F42" s="218"/>
      <c r="G42" s="218"/>
      <c r="H42" s="218"/>
      <c r="I42" s="218"/>
      <c r="J42" s="218"/>
      <c r="K42" s="218"/>
      <c r="L42" s="218"/>
      <c r="M42" s="218"/>
      <c r="N42" s="218"/>
      <c r="O42" s="218"/>
      <c r="P42" s="218"/>
      <c r="Q42" s="218"/>
      <c r="R42" s="218"/>
      <c r="S42" s="218"/>
      <c r="T42" s="218"/>
      <c r="U42" s="218"/>
      <c r="V42" s="218"/>
    </row>
    <row r="43" spans="1:22" ht="186" customHeight="1" x14ac:dyDescent="0.25">
      <c r="A43" s="23" t="s">
        <v>430</v>
      </c>
      <c r="B43" s="101" t="s">
        <v>431</v>
      </c>
      <c r="C43" s="220" t="s">
        <v>496</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25">
      <c r="A44" s="23" t="s">
        <v>418</v>
      </c>
      <c r="B44" s="101" t="s">
        <v>456</v>
      </c>
      <c r="C44" s="101" t="s">
        <v>496</v>
      </c>
      <c r="D44" s="218"/>
      <c r="E44" s="218"/>
      <c r="F44" s="218"/>
      <c r="G44" s="218"/>
      <c r="H44" s="218"/>
      <c r="I44" s="218"/>
      <c r="J44" s="218"/>
      <c r="K44" s="218"/>
      <c r="L44" s="218"/>
      <c r="M44" s="218"/>
      <c r="N44" s="218"/>
      <c r="O44" s="218"/>
      <c r="P44" s="218"/>
      <c r="Q44" s="218"/>
      <c r="R44" s="218"/>
      <c r="S44" s="218"/>
      <c r="T44" s="218"/>
      <c r="U44" s="218"/>
      <c r="V44" s="218"/>
    </row>
    <row r="45" spans="1:22" ht="89.25" customHeight="1" x14ac:dyDescent="0.25">
      <c r="A45" s="23" t="s">
        <v>451</v>
      </c>
      <c r="B45" s="101" t="s">
        <v>457</v>
      </c>
      <c r="C45" s="220" t="s">
        <v>496</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25">
      <c r="A46" s="23" t="s">
        <v>419</v>
      </c>
      <c r="B46" s="101" t="s">
        <v>458</v>
      </c>
      <c r="C46" s="239" t="s">
        <v>496</v>
      </c>
      <c r="D46" s="218"/>
      <c r="E46" s="218"/>
      <c r="F46" s="218"/>
      <c r="G46" s="218"/>
      <c r="H46" s="218"/>
      <c r="I46" s="218"/>
      <c r="J46" s="218"/>
      <c r="K46" s="218"/>
      <c r="L46" s="218"/>
      <c r="M46" s="218"/>
      <c r="N46" s="218"/>
      <c r="O46" s="218"/>
      <c r="P46" s="218"/>
      <c r="Q46" s="218"/>
      <c r="R46" s="218"/>
      <c r="S46" s="218"/>
      <c r="T46" s="218"/>
      <c r="U46" s="218"/>
      <c r="V46" s="218"/>
    </row>
    <row r="47" spans="1:22" ht="18.75" customHeight="1" x14ac:dyDescent="0.25">
      <c r="A47" s="388"/>
      <c r="B47" s="389"/>
      <c r="C47" s="390"/>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25">
      <c r="A48" s="23" t="s">
        <v>452</v>
      </c>
      <c r="B48" s="101" t="s">
        <v>466</v>
      </c>
      <c r="C48" s="279" t="str">
        <f>CONCATENATE(ROUND('6.2. Паспорт фин осв ввод'!U24,2)," млн.руб.")</f>
        <v>1,37 млн.руб.</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25">
      <c r="A49" s="23" t="s">
        <v>420</v>
      </c>
      <c r="B49" s="101" t="s">
        <v>467</v>
      </c>
      <c r="C49" s="279" t="str">
        <f>CONCATENATE(ROUND('6.2. Паспорт фин осв ввод'!U30,2)," млн.руб.")</f>
        <v>1,15 млн.руб.</v>
      </c>
      <c r="D49" s="218"/>
      <c r="E49" s="218"/>
      <c r="F49" s="218"/>
      <c r="G49" s="218"/>
      <c r="H49" s="218"/>
      <c r="I49" s="218"/>
      <c r="J49" s="218"/>
      <c r="K49" s="218"/>
      <c r="L49" s="218"/>
      <c r="M49" s="218"/>
      <c r="N49" s="218"/>
      <c r="O49" s="218"/>
      <c r="P49" s="218"/>
      <c r="Q49" s="218"/>
      <c r="R49" s="218"/>
      <c r="S49" s="218"/>
      <c r="T49" s="218"/>
      <c r="U49" s="218"/>
      <c r="V49" s="218"/>
    </row>
    <row r="50" spans="1:22" x14ac:dyDescent="0.25">
      <c r="A50" s="218"/>
      <c r="B50" s="218"/>
      <c r="C50" s="218"/>
      <c r="D50" s="218"/>
      <c r="E50" s="218"/>
      <c r="F50" s="218"/>
      <c r="G50" s="218"/>
      <c r="H50" s="218"/>
      <c r="I50" s="218"/>
      <c r="J50" s="218"/>
      <c r="K50" s="218"/>
      <c r="L50" s="218"/>
      <c r="M50" s="218"/>
      <c r="N50" s="218"/>
      <c r="O50" s="218"/>
      <c r="P50" s="218"/>
      <c r="Q50" s="218"/>
      <c r="R50" s="218"/>
      <c r="S50" s="218"/>
      <c r="T50" s="218"/>
      <c r="U50" s="218"/>
      <c r="V50" s="218"/>
    </row>
    <row r="51" spans="1:22" x14ac:dyDescent="0.25">
      <c r="A51" s="218"/>
      <c r="B51" s="218"/>
      <c r="C51" s="218"/>
      <c r="D51" s="218"/>
      <c r="E51" s="218"/>
      <c r="F51" s="218"/>
      <c r="G51" s="218"/>
      <c r="H51" s="218"/>
      <c r="I51" s="218"/>
      <c r="J51" s="218"/>
      <c r="K51" s="218"/>
      <c r="L51" s="218"/>
      <c r="M51" s="218"/>
      <c r="N51" s="218"/>
      <c r="O51" s="218"/>
      <c r="P51" s="218"/>
      <c r="Q51" s="218"/>
      <c r="R51" s="218"/>
      <c r="S51" s="218"/>
      <c r="T51" s="218"/>
      <c r="U51" s="218"/>
      <c r="V51" s="218"/>
    </row>
    <row r="52" spans="1:22" x14ac:dyDescent="0.25">
      <c r="A52" s="218"/>
      <c r="B52" s="218"/>
      <c r="C52" s="218"/>
      <c r="D52" s="218"/>
      <c r="E52" s="218"/>
      <c r="F52" s="218"/>
      <c r="G52" s="218"/>
      <c r="H52" s="218"/>
      <c r="I52" s="218"/>
      <c r="J52" s="218"/>
      <c r="K52" s="218"/>
      <c r="L52" s="218"/>
      <c r="M52" s="218"/>
      <c r="N52" s="218"/>
      <c r="O52" s="218"/>
      <c r="P52" s="218"/>
      <c r="Q52" s="218"/>
      <c r="R52" s="218"/>
      <c r="S52" s="218"/>
      <c r="T52" s="218"/>
      <c r="U52" s="218"/>
      <c r="V52" s="218"/>
    </row>
    <row r="53" spans="1:22" x14ac:dyDescent="0.25">
      <c r="A53" s="218"/>
      <c r="B53" s="218"/>
      <c r="C53" s="218"/>
      <c r="D53" s="218"/>
      <c r="E53" s="218"/>
      <c r="F53" s="218"/>
      <c r="G53" s="218"/>
      <c r="H53" s="218"/>
      <c r="I53" s="218"/>
      <c r="J53" s="218"/>
      <c r="K53" s="218"/>
      <c r="L53" s="218"/>
      <c r="M53" s="218"/>
      <c r="N53" s="218"/>
      <c r="O53" s="218"/>
      <c r="P53" s="218"/>
      <c r="Q53" s="218"/>
      <c r="R53" s="218"/>
      <c r="S53" s="218"/>
      <c r="T53" s="218"/>
      <c r="U53" s="218"/>
      <c r="V53" s="218"/>
    </row>
    <row r="54" spans="1:22" x14ac:dyDescent="0.25">
      <c r="A54" s="218"/>
      <c r="B54" s="218"/>
      <c r="C54" s="218"/>
      <c r="D54" s="218"/>
      <c r="E54" s="218"/>
      <c r="F54" s="218"/>
      <c r="G54" s="218"/>
      <c r="H54" s="218"/>
      <c r="I54" s="218"/>
      <c r="J54" s="218"/>
      <c r="K54" s="218"/>
      <c r="L54" s="218"/>
      <c r="M54" s="218"/>
      <c r="N54" s="218"/>
      <c r="O54" s="218"/>
      <c r="P54" s="218"/>
      <c r="Q54" s="218"/>
      <c r="R54" s="218"/>
      <c r="S54" s="218"/>
      <c r="T54" s="218"/>
      <c r="U54" s="218"/>
      <c r="V54" s="218"/>
    </row>
    <row r="55" spans="1:22" x14ac:dyDescent="0.25">
      <c r="A55" s="218"/>
      <c r="B55" s="218"/>
      <c r="C55" s="218"/>
      <c r="D55" s="218"/>
      <c r="E55" s="218"/>
      <c r="F55" s="218"/>
      <c r="G55" s="218"/>
      <c r="H55" s="218"/>
      <c r="I55" s="218"/>
      <c r="J55" s="218"/>
      <c r="K55" s="218"/>
      <c r="L55" s="218"/>
      <c r="M55" s="218"/>
      <c r="N55" s="218"/>
      <c r="O55" s="218"/>
      <c r="P55" s="218"/>
      <c r="Q55" s="218"/>
      <c r="R55" s="218"/>
      <c r="S55" s="218"/>
      <c r="T55" s="218"/>
      <c r="U55" s="218"/>
      <c r="V55" s="218"/>
    </row>
    <row r="56" spans="1:22" x14ac:dyDescent="0.25">
      <c r="A56" s="218"/>
      <c r="B56" s="218"/>
      <c r="C56" s="218"/>
      <c r="D56" s="218"/>
      <c r="E56" s="218"/>
      <c r="F56" s="218"/>
      <c r="G56" s="218"/>
      <c r="H56" s="218"/>
      <c r="I56" s="218"/>
      <c r="J56" s="218"/>
      <c r="K56" s="218"/>
      <c r="L56" s="218"/>
      <c r="M56" s="218"/>
      <c r="N56" s="218"/>
      <c r="O56" s="218"/>
      <c r="P56" s="218"/>
      <c r="Q56" s="218"/>
      <c r="R56" s="218"/>
      <c r="S56" s="218"/>
      <c r="T56" s="218"/>
      <c r="U56" s="218"/>
      <c r="V56" s="218"/>
    </row>
    <row r="57" spans="1:22" x14ac:dyDescent="0.25">
      <c r="A57" s="218"/>
      <c r="B57" s="218"/>
      <c r="C57" s="218"/>
      <c r="D57" s="218"/>
      <c r="E57" s="218"/>
      <c r="F57" s="218"/>
      <c r="G57" s="218"/>
      <c r="H57" s="218"/>
      <c r="I57" s="218"/>
      <c r="J57" s="218"/>
      <c r="K57" s="218"/>
      <c r="L57" s="218"/>
      <c r="M57" s="218"/>
      <c r="N57" s="218"/>
      <c r="O57" s="218"/>
      <c r="P57" s="218"/>
      <c r="Q57" s="218"/>
      <c r="R57" s="218"/>
      <c r="S57" s="218"/>
      <c r="T57" s="218"/>
      <c r="U57" s="218"/>
      <c r="V57" s="218"/>
    </row>
    <row r="58" spans="1:22" x14ac:dyDescent="0.25">
      <c r="A58" s="218"/>
      <c r="B58" s="218"/>
      <c r="C58" s="218"/>
      <c r="D58" s="218"/>
      <c r="E58" s="218"/>
      <c r="F58" s="218"/>
      <c r="G58" s="218"/>
      <c r="H58" s="218"/>
      <c r="I58" s="218"/>
      <c r="J58" s="218"/>
      <c r="K58" s="218"/>
      <c r="L58" s="218"/>
      <c r="M58" s="218"/>
      <c r="N58" s="218"/>
      <c r="O58" s="218"/>
      <c r="P58" s="218"/>
      <c r="Q58" s="218"/>
      <c r="R58" s="218"/>
      <c r="S58" s="218"/>
      <c r="T58" s="218"/>
      <c r="U58" s="218"/>
      <c r="V58" s="218"/>
    </row>
    <row r="59" spans="1:22" x14ac:dyDescent="0.25">
      <c r="A59" s="218"/>
      <c r="B59" s="218"/>
      <c r="C59" s="218"/>
      <c r="D59" s="218"/>
      <c r="E59" s="218"/>
      <c r="F59" s="218"/>
      <c r="G59" s="218"/>
      <c r="H59" s="218"/>
      <c r="I59" s="218"/>
      <c r="J59" s="218"/>
      <c r="K59" s="218"/>
      <c r="L59" s="218"/>
      <c r="M59" s="218"/>
      <c r="N59" s="218"/>
      <c r="O59" s="218"/>
      <c r="P59" s="218"/>
      <c r="Q59" s="218"/>
      <c r="R59" s="218"/>
      <c r="S59" s="218"/>
      <c r="T59" s="218"/>
      <c r="U59" s="218"/>
      <c r="V59" s="218"/>
    </row>
    <row r="60" spans="1:22" x14ac:dyDescent="0.25">
      <c r="A60" s="218"/>
      <c r="B60" s="218"/>
      <c r="C60" s="218"/>
      <c r="D60" s="218"/>
      <c r="E60" s="218"/>
      <c r="F60" s="218"/>
      <c r="G60" s="218"/>
      <c r="H60" s="218"/>
      <c r="I60" s="218"/>
      <c r="J60" s="218"/>
      <c r="K60" s="218"/>
      <c r="L60" s="218"/>
      <c r="M60" s="218"/>
      <c r="N60" s="218"/>
      <c r="O60" s="218"/>
      <c r="P60" s="218"/>
      <c r="Q60" s="218"/>
      <c r="R60" s="218"/>
      <c r="S60" s="218"/>
      <c r="T60" s="218"/>
      <c r="U60" s="218"/>
      <c r="V60" s="218"/>
    </row>
    <row r="61" spans="1:22" x14ac:dyDescent="0.25">
      <c r="A61" s="218"/>
      <c r="B61" s="218"/>
      <c r="C61" s="218"/>
      <c r="D61" s="218"/>
      <c r="E61" s="218"/>
      <c r="F61" s="218"/>
      <c r="G61" s="218"/>
      <c r="H61" s="218"/>
      <c r="I61" s="218"/>
      <c r="J61" s="218"/>
      <c r="K61" s="218"/>
      <c r="L61" s="218"/>
      <c r="M61" s="218"/>
      <c r="N61" s="218"/>
      <c r="O61" s="218"/>
      <c r="P61" s="218"/>
      <c r="Q61" s="218"/>
      <c r="R61" s="218"/>
      <c r="S61" s="218"/>
      <c r="T61" s="218"/>
      <c r="U61" s="218"/>
      <c r="V61" s="218"/>
    </row>
    <row r="62" spans="1:22" x14ac:dyDescent="0.25">
      <c r="A62" s="218"/>
      <c r="B62" s="218"/>
      <c r="C62" s="218"/>
      <c r="D62" s="218"/>
      <c r="E62" s="218"/>
      <c r="F62" s="218"/>
      <c r="G62" s="218"/>
      <c r="H62" s="218"/>
      <c r="I62" s="218"/>
      <c r="J62" s="218"/>
      <c r="K62" s="218"/>
      <c r="L62" s="218"/>
      <c r="M62" s="218"/>
      <c r="N62" s="218"/>
      <c r="O62" s="218"/>
      <c r="P62" s="218"/>
      <c r="Q62" s="218"/>
      <c r="R62" s="218"/>
      <c r="S62" s="218"/>
      <c r="T62" s="218"/>
      <c r="U62" s="218"/>
      <c r="V62" s="218"/>
    </row>
    <row r="63" spans="1:22" x14ac:dyDescent="0.25">
      <c r="A63" s="218"/>
      <c r="B63" s="218"/>
      <c r="C63" s="218"/>
      <c r="D63" s="218"/>
      <c r="E63" s="218"/>
      <c r="F63" s="218"/>
      <c r="G63" s="218"/>
      <c r="H63" s="218"/>
      <c r="I63" s="218"/>
      <c r="J63" s="218"/>
      <c r="K63" s="218"/>
      <c r="L63" s="218"/>
      <c r="M63" s="218"/>
      <c r="N63" s="218"/>
      <c r="O63" s="218"/>
      <c r="P63" s="218"/>
      <c r="Q63" s="218"/>
      <c r="R63" s="218"/>
      <c r="S63" s="218"/>
      <c r="T63" s="218"/>
      <c r="U63" s="218"/>
      <c r="V63" s="218"/>
    </row>
    <row r="64" spans="1:22" x14ac:dyDescent="0.25">
      <c r="A64" s="218"/>
      <c r="B64" s="218"/>
      <c r="C64" s="218"/>
      <c r="D64" s="218"/>
      <c r="E64" s="218"/>
      <c r="F64" s="218"/>
      <c r="G64" s="218"/>
      <c r="H64" s="218"/>
      <c r="I64" s="218"/>
      <c r="J64" s="218"/>
      <c r="K64" s="218"/>
      <c r="L64" s="218"/>
      <c r="M64" s="218"/>
      <c r="N64" s="218"/>
      <c r="O64" s="218"/>
      <c r="P64" s="218"/>
      <c r="Q64" s="218"/>
      <c r="R64" s="218"/>
      <c r="S64" s="218"/>
      <c r="T64" s="218"/>
      <c r="U64" s="218"/>
      <c r="V64" s="218"/>
    </row>
    <row r="65" spans="1:22" x14ac:dyDescent="0.25">
      <c r="A65" s="218"/>
      <c r="B65" s="218"/>
      <c r="C65" s="218"/>
      <c r="D65" s="218"/>
      <c r="E65" s="218"/>
      <c r="F65" s="218"/>
      <c r="G65" s="218"/>
      <c r="H65" s="218"/>
      <c r="I65" s="218"/>
      <c r="J65" s="218"/>
      <c r="K65" s="218"/>
      <c r="L65" s="218"/>
      <c r="M65" s="218"/>
      <c r="N65" s="218"/>
      <c r="O65" s="218"/>
      <c r="P65" s="218"/>
      <c r="Q65" s="218"/>
      <c r="R65" s="218"/>
      <c r="S65" s="218"/>
      <c r="T65" s="218"/>
      <c r="U65" s="218"/>
      <c r="V65" s="218"/>
    </row>
    <row r="66" spans="1:22" x14ac:dyDescent="0.25">
      <c r="A66" s="218"/>
      <c r="B66" s="218"/>
      <c r="C66" s="218"/>
      <c r="D66" s="218"/>
      <c r="E66" s="218"/>
      <c r="F66" s="218"/>
      <c r="G66" s="218"/>
      <c r="H66" s="218"/>
      <c r="I66" s="218"/>
      <c r="J66" s="218"/>
      <c r="K66" s="218"/>
      <c r="L66" s="218"/>
      <c r="M66" s="218"/>
      <c r="N66" s="218"/>
      <c r="O66" s="218"/>
      <c r="P66" s="218"/>
      <c r="Q66" s="218"/>
      <c r="R66" s="218"/>
      <c r="S66" s="218"/>
      <c r="T66" s="218"/>
      <c r="U66" s="218"/>
      <c r="V66" s="218"/>
    </row>
    <row r="67" spans="1:22" x14ac:dyDescent="0.25">
      <c r="A67" s="218"/>
      <c r="B67" s="218"/>
      <c r="C67" s="218"/>
      <c r="D67" s="218"/>
      <c r="E67" s="218"/>
      <c r="F67" s="218"/>
      <c r="G67" s="218"/>
      <c r="H67" s="218"/>
      <c r="I67" s="218"/>
      <c r="J67" s="218"/>
      <c r="K67" s="218"/>
      <c r="L67" s="218"/>
      <c r="M67" s="218"/>
      <c r="N67" s="218"/>
      <c r="O67" s="218"/>
      <c r="P67" s="218"/>
      <c r="Q67" s="218"/>
      <c r="R67" s="218"/>
      <c r="S67" s="218"/>
      <c r="T67" s="218"/>
      <c r="U67" s="218"/>
      <c r="V67" s="218"/>
    </row>
    <row r="68" spans="1:22" x14ac:dyDescent="0.25">
      <c r="A68" s="218"/>
      <c r="B68" s="218"/>
      <c r="C68" s="218"/>
      <c r="D68" s="218"/>
      <c r="E68" s="218"/>
      <c r="F68" s="218"/>
      <c r="G68" s="218"/>
      <c r="H68" s="218"/>
      <c r="I68" s="218"/>
      <c r="J68" s="218"/>
      <c r="K68" s="218"/>
      <c r="L68" s="218"/>
      <c r="M68" s="218"/>
      <c r="N68" s="218"/>
      <c r="O68" s="218"/>
      <c r="P68" s="218"/>
      <c r="Q68" s="218"/>
      <c r="R68" s="218"/>
      <c r="S68" s="218"/>
      <c r="T68" s="218"/>
      <c r="U68" s="218"/>
      <c r="V68" s="218"/>
    </row>
    <row r="69" spans="1:22" x14ac:dyDescent="0.25">
      <c r="A69" s="218"/>
      <c r="B69" s="218"/>
      <c r="C69" s="218"/>
      <c r="D69" s="218"/>
      <c r="E69" s="218"/>
      <c r="F69" s="218"/>
      <c r="G69" s="218"/>
      <c r="H69" s="218"/>
      <c r="I69" s="218"/>
      <c r="J69" s="218"/>
      <c r="K69" s="218"/>
      <c r="L69" s="218"/>
      <c r="M69" s="218"/>
      <c r="N69" s="218"/>
      <c r="O69" s="218"/>
      <c r="P69" s="218"/>
      <c r="Q69" s="218"/>
      <c r="R69" s="218"/>
      <c r="S69" s="218"/>
      <c r="T69" s="218"/>
      <c r="U69" s="218"/>
      <c r="V69" s="218"/>
    </row>
    <row r="70" spans="1:22" x14ac:dyDescent="0.25">
      <c r="A70" s="218"/>
      <c r="B70" s="218"/>
      <c r="C70" s="218"/>
      <c r="D70" s="218"/>
      <c r="E70" s="218"/>
      <c r="F70" s="218"/>
      <c r="G70" s="218"/>
      <c r="H70" s="218"/>
      <c r="I70" s="218"/>
      <c r="J70" s="218"/>
      <c r="K70" s="218"/>
      <c r="L70" s="218"/>
      <c r="M70" s="218"/>
      <c r="N70" s="218"/>
      <c r="O70" s="218"/>
      <c r="P70" s="218"/>
      <c r="Q70" s="218"/>
      <c r="R70" s="218"/>
      <c r="S70" s="218"/>
      <c r="T70" s="218"/>
      <c r="U70" s="218"/>
      <c r="V70" s="218"/>
    </row>
    <row r="71" spans="1:22" x14ac:dyDescent="0.25">
      <c r="A71" s="218"/>
      <c r="B71" s="218"/>
      <c r="C71" s="218"/>
      <c r="D71" s="218"/>
      <c r="E71" s="218"/>
      <c r="F71" s="218"/>
      <c r="G71" s="218"/>
      <c r="H71" s="218"/>
      <c r="I71" s="218"/>
      <c r="J71" s="218"/>
      <c r="K71" s="218"/>
      <c r="L71" s="218"/>
      <c r="M71" s="218"/>
      <c r="N71" s="218"/>
      <c r="O71" s="218"/>
      <c r="P71" s="218"/>
      <c r="Q71" s="218"/>
      <c r="R71" s="218"/>
      <c r="S71" s="218"/>
      <c r="T71" s="218"/>
      <c r="U71" s="218"/>
      <c r="V71" s="218"/>
    </row>
    <row r="72" spans="1:22" x14ac:dyDescent="0.25">
      <c r="A72" s="218"/>
      <c r="B72" s="218"/>
      <c r="C72" s="218"/>
      <c r="D72" s="218"/>
      <c r="E72" s="218"/>
      <c r="F72" s="218"/>
      <c r="G72" s="218"/>
      <c r="H72" s="218"/>
      <c r="I72" s="218"/>
      <c r="J72" s="218"/>
      <c r="K72" s="218"/>
      <c r="L72" s="218"/>
      <c r="M72" s="218"/>
      <c r="N72" s="218"/>
      <c r="O72" s="218"/>
      <c r="P72" s="218"/>
      <c r="Q72" s="218"/>
      <c r="R72" s="218"/>
      <c r="S72" s="218"/>
      <c r="T72" s="218"/>
      <c r="U72" s="218"/>
      <c r="V72" s="218"/>
    </row>
    <row r="73" spans="1:22" x14ac:dyDescent="0.25">
      <c r="A73" s="218"/>
      <c r="B73" s="218"/>
      <c r="C73" s="218"/>
      <c r="D73" s="218"/>
      <c r="E73" s="218"/>
      <c r="F73" s="218"/>
      <c r="G73" s="218"/>
      <c r="H73" s="218"/>
      <c r="I73" s="218"/>
      <c r="J73" s="218"/>
      <c r="K73" s="218"/>
      <c r="L73" s="218"/>
      <c r="M73" s="218"/>
      <c r="N73" s="218"/>
      <c r="O73" s="218"/>
      <c r="P73" s="218"/>
      <c r="Q73" s="218"/>
      <c r="R73" s="218"/>
      <c r="S73" s="218"/>
      <c r="T73" s="218"/>
      <c r="U73" s="218"/>
      <c r="V73" s="218"/>
    </row>
    <row r="74" spans="1:22" x14ac:dyDescent="0.25">
      <c r="A74" s="218"/>
      <c r="B74" s="218"/>
      <c r="C74" s="218"/>
      <c r="D74" s="218"/>
      <c r="E74" s="218"/>
      <c r="F74" s="218"/>
      <c r="G74" s="218"/>
      <c r="H74" s="218"/>
      <c r="I74" s="218"/>
      <c r="J74" s="218"/>
      <c r="K74" s="218"/>
      <c r="L74" s="218"/>
      <c r="M74" s="218"/>
      <c r="N74" s="218"/>
      <c r="O74" s="218"/>
      <c r="P74" s="218"/>
      <c r="Q74" s="218"/>
      <c r="R74" s="218"/>
      <c r="S74" s="218"/>
      <c r="T74" s="218"/>
      <c r="U74" s="218"/>
      <c r="V74" s="218"/>
    </row>
    <row r="75" spans="1:22" x14ac:dyDescent="0.25">
      <c r="A75" s="218"/>
      <c r="B75" s="218"/>
      <c r="C75" s="218"/>
      <c r="D75" s="218"/>
      <c r="E75" s="218"/>
      <c r="F75" s="218"/>
      <c r="G75" s="218"/>
      <c r="H75" s="218"/>
      <c r="I75" s="218"/>
      <c r="J75" s="218"/>
      <c r="K75" s="218"/>
      <c r="L75" s="218"/>
      <c r="M75" s="218"/>
      <c r="N75" s="218"/>
      <c r="O75" s="218"/>
      <c r="P75" s="218"/>
      <c r="Q75" s="218"/>
      <c r="R75" s="218"/>
      <c r="S75" s="218"/>
      <c r="T75" s="218"/>
      <c r="U75" s="218"/>
      <c r="V75" s="218"/>
    </row>
    <row r="76" spans="1:22" x14ac:dyDescent="0.25">
      <c r="A76" s="218"/>
      <c r="B76" s="218"/>
      <c r="C76" s="218"/>
      <c r="D76" s="218"/>
      <c r="E76" s="218"/>
      <c r="F76" s="218"/>
      <c r="G76" s="218"/>
      <c r="H76" s="218"/>
      <c r="I76" s="218"/>
      <c r="J76" s="218"/>
      <c r="K76" s="218"/>
      <c r="L76" s="218"/>
      <c r="M76" s="218"/>
      <c r="N76" s="218"/>
      <c r="O76" s="218"/>
      <c r="P76" s="218"/>
      <c r="Q76" s="218"/>
      <c r="R76" s="218"/>
      <c r="S76" s="218"/>
      <c r="T76" s="218"/>
      <c r="U76" s="218"/>
      <c r="V76" s="218"/>
    </row>
    <row r="77" spans="1:22" x14ac:dyDescent="0.25">
      <c r="A77" s="218"/>
      <c r="B77" s="218"/>
      <c r="C77" s="218"/>
      <c r="D77" s="218"/>
      <c r="E77" s="218"/>
      <c r="F77" s="218"/>
      <c r="G77" s="218"/>
      <c r="H77" s="218"/>
      <c r="I77" s="218"/>
      <c r="J77" s="218"/>
      <c r="K77" s="218"/>
      <c r="L77" s="218"/>
      <c r="M77" s="218"/>
      <c r="N77" s="218"/>
      <c r="O77" s="218"/>
      <c r="P77" s="218"/>
      <c r="Q77" s="218"/>
      <c r="R77" s="218"/>
      <c r="S77" s="218"/>
      <c r="T77" s="218"/>
      <c r="U77" s="218"/>
      <c r="V77" s="218"/>
    </row>
    <row r="78" spans="1:22" x14ac:dyDescent="0.25">
      <c r="A78" s="218"/>
      <c r="B78" s="218"/>
      <c r="C78" s="218"/>
      <c r="D78" s="218"/>
      <c r="E78" s="218"/>
      <c r="F78" s="218"/>
      <c r="G78" s="218"/>
      <c r="H78" s="218"/>
      <c r="I78" s="218"/>
      <c r="J78" s="218"/>
      <c r="K78" s="218"/>
      <c r="L78" s="218"/>
      <c r="M78" s="218"/>
      <c r="N78" s="218"/>
      <c r="O78" s="218"/>
      <c r="P78" s="218"/>
      <c r="Q78" s="218"/>
      <c r="R78" s="218"/>
      <c r="S78" s="218"/>
      <c r="T78" s="218"/>
      <c r="U78" s="218"/>
      <c r="V78" s="218"/>
    </row>
    <row r="79" spans="1:22" x14ac:dyDescent="0.25">
      <c r="A79" s="218"/>
      <c r="B79" s="218"/>
      <c r="C79" s="218"/>
      <c r="D79" s="218"/>
      <c r="E79" s="218"/>
      <c r="F79" s="218"/>
      <c r="G79" s="218"/>
      <c r="H79" s="218"/>
      <c r="I79" s="218"/>
      <c r="J79" s="218"/>
      <c r="K79" s="218"/>
      <c r="L79" s="218"/>
      <c r="M79" s="218"/>
      <c r="N79" s="218"/>
      <c r="O79" s="218"/>
      <c r="P79" s="218"/>
      <c r="Q79" s="218"/>
      <c r="R79" s="218"/>
      <c r="S79" s="218"/>
      <c r="T79" s="218"/>
      <c r="U79" s="218"/>
      <c r="V79" s="218"/>
    </row>
    <row r="80" spans="1:22" x14ac:dyDescent="0.25">
      <c r="A80" s="218"/>
      <c r="B80" s="218"/>
      <c r="C80" s="218"/>
      <c r="D80" s="218"/>
      <c r="E80" s="218"/>
      <c r="F80" s="218"/>
      <c r="G80" s="218"/>
      <c r="H80" s="218"/>
      <c r="I80" s="218"/>
      <c r="J80" s="218"/>
      <c r="K80" s="218"/>
      <c r="L80" s="218"/>
      <c r="M80" s="218"/>
      <c r="N80" s="218"/>
      <c r="O80" s="218"/>
      <c r="P80" s="218"/>
      <c r="Q80" s="218"/>
      <c r="R80" s="218"/>
      <c r="S80" s="218"/>
      <c r="T80" s="218"/>
      <c r="U80" s="218"/>
      <c r="V80" s="218"/>
    </row>
    <row r="81" spans="1:22" x14ac:dyDescent="0.25">
      <c r="A81" s="218"/>
      <c r="B81" s="218"/>
      <c r="C81" s="218"/>
      <c r="D81" s="218"/>
      <c r="E81" s="218"/>
      <c r="F81" s="218"/>
      <c r="G81" s="218"/>
      <c r="H81" s="218"/>
      <c r="I81" s="218"/>
      <c r="J81" s="218"/>
      <c r="K81" s="218"/>
      <c r="L81" s="218"/>
      <c r="M81" s="218"/>
      <c r="N81" s="218"/>
      <c r="O81" s="218"/>
      <c r="P81" s="218"/>
      <c r="Q81" s="218"/>
      <c r="R81" s="218"/>
      <c r="S81" s="218"/>
      <c r="T81" s="218"/>
      <c r="U81" s="218"/>
      <c r="V81" s="218"/>
    </row>
    <row r="82" spans="1:22" x14ac:dyDescent="0.25">
      <c r="A82" s="218"/>
      <c r="B82" s="218"/>
      <c r="C82" s="218"/>
      <c r="D82" s="218"/>
      <c r="E82" s="218"/>
      <c r="F82" s="218"/>
      <c r="G82" s="218"/>
      <c r="H82" s="218"/>
      <c r="I82" s="218"/>
      <c r="J82" s="218"/>
      <c r="K82" s="218"/>
      <c r="L82" s="218"/>
      <c r="M82" s="218"/>
      <c r="N82" s="218"/>
      <c r="O82" s="218"/>
      <c r="P82" s="218"/>
      <c r="Q82" s="218"/>
      <c r="R82" s="218"/>
      <c r="S82" s="218"/>
      <c r="T82" s="218"/>
      <c r="U82" s="218"/>
      <c r="V82" s="218"/>
    </row>
    <row r="83" spans="1:22" x14ac:dyDescent="0.25">
      <c r="A83" s="218"/>
      <c r="B83" s="218"/>
      <c r="C83" s="218"/>
      <c r="D83" s="218"/>
      <c r="E83" s="218"/>
      <c r="F83" s="218"/>
      <c r="G83" s="218"/>
      <c r="H83" s="218"/>
      <c r="I83" s="218"/>
      <c r="J83" s="218"/>
      <c r="K83" s="218"/>
      <c r="L83" s="218"/>
      <c r="M83" s="218"/>
      <c r="N83" s="218"/>
      <c r="O83" s="218"/>
      <c r="P83" s="218"/>
      <c r="Q83" s="218"/>
      <c r="R83" s="218"/>
      <c r="S83" s="218"/>
      <c r="T83" s="218"/>
      <c r="U83" s="218"/>
      <c r="V83" s="218"/>
    </row>
    <row r="84" spans="1:22" x14ac:dyDescent="0.25">
      <c r="A84" s="218"/>
      <c r="B84" s="218"/>
      <c r="C84" s="218"/>
      <c r="D84" s="218"/>
      <c r="E84" s="218"/>
      <c r="F84" s="218"/>
      <c r="G84" s="218"/>
      <c r="H84" s="218"/>
      <c r="I84" s="218"/>
      <c r="J84" s="218"/>
      <c r="K84" s="218"/>
      <c r="L84" s="218"/>
      <c r="M84" s="218"/>
      <c r="N84" s="218"/>
      <c r="O84" s="218"/>
      <c r="P84" s="218"/>
      <c r="Q84" s="218"/>
      <c r="R84" s="218"/>
      <c r="S84" s="218"/>
      <c r="T84" s="218"/>
      <c r="U84" s="218"/>
      <c r="V84" s="218"/>
    </row>
    <row r="85" spans="1:22" x14ac:dyDescent="0.25">
      <c r="A85" s="218"/>
      <c r="B85" s="218"/>
      <c r="C85" s="218"/>
      <c r="D85" s="218"/>
      <c r="E85" s="218"/>
      <c r="F85" s="218"/>
      <c r="G85" s="218"/>
      <c r="H85" s="218"/>
      <c r="I85" s="218"/>
      <c r="J85" s="218"/>
      <c r="K85" s="218"/>
      <c r="L85" s="218"/>
      <c r="M85" s="218"/>
      <c r="N85" s="218"/>
      <c r="O85" s="218"/>
      <c r="P85" s="218"/>
      <c r="Q85" s="218"/>
      <c r="R85" s="218"/>
      <c r="S85" s="218"/>
      <c r="T85" s="218"/>
      <c r="U85" s="218"/>
      <c r="V85" s="218"/>
    </row>
    <row r="86" spans="1:22" x14ac:dyDescent="0.25">
      <c r="A86" s="218"/>
      <c r="B86" s="218"/>
      <c r="C86" s="218"/>
      <c r="D86" s="218"/>
      <c r="E86" s="218"/>
      <c r="F86" s="218"/>
      <c r="G86" s="218"/>
      <c r="H86" s="218"/>
      <c r="I86" s="218"/>
      <c r="J86" s="218"/>
      <c r="K86" s="218"/>
      <c r="L86" s="218"/>
      <c r="M86" s="218"/>
      <c r="N86" s="218"/>
      <c r="O86" s="218"/>
      <c r="P86" s="218"/>
      <c r="Q86" s="218"/>
      <c r="R86" s="218"/>
      <c r="S86" s="218"/>
      <c r="T86" s="218"/>
      <c r="U86" s="218"/>
      <c r="V86" s="218"/>
    </row>
    <row r="87" spans="1:22" x14ac:dyDescent="0.25">
      <c r="A87" s="218"/>
      <c r="B87" s="218"/>
      <c r="C87" s="218"/>
      <c r="D87" s="218"/>
      <c r="E87" s="218"/>
      <c r="F87" s="218"/>
      <c r="G87" s="218"/>
      <c r="H87" s="218"/>
      <c r="I87" s="218"/>
      <c r="J87" s="218"/>
      <c r="K87" s="218"/>
      <c r="L87" s="218"/>
      <c r="M87" s="218"/>
      <c r="N87" s="218"/>
      <c r="O87" s="218"/>
      <c r="P87" s="218"/>
      <c r="Q87" s="218"/>
      <c r="R87" s="218"/>
      <c r="S87" s="218"/>
      <c r="T87" s="218"/>
      <c r="U87" s="218"/>
      <c r="V87" s="218"/>
    </row>
    <row r="88" spans="1:22" x14ac:dyDescent="0.25">
      <c r="A88" s="218"/>
      <c r="B88" s="218"/>
      <c r="C88" s="218"/>
      <c r="D88" s="218"/>
      <c r="E88" s="218"/>
      <c r="F88" s="218"/>
      <c r="G88" s="218"/>
      <c r="H88" s="218"/>
      <c r="I88" s="218"/>
      <c r="J88" s="218"/>
      <c r="K88" s="218"/>
      <c r="L88" s="218"/>
      <c r="M88" s="218"/>
      <c r="N88" s="218"/>
      <c r="O88" s="218"/>
      <c r="P88" s="218"/>
      <c r="Q88" s="218"/>
      <c r="R88" s="218"/>
      <c r="S88" s="218"/>
      <c r="T88" s="218"/>
      <c r="U88" s="218"/>
      <c r="V88" s="218"/>
    </row>
    <row r="89" spans="1:22" x14ac:dyDescent="0.25">
      <c r="A89" s="218"/>
      <c r="B89" s="218"/>
      <c r="C89" s="218"/>
      <c r="D89" s="218"/>
      <c r="E89" s="218"/>
      <c r="F89" s="218"/>
      <c r="G89" s="218"/>
      <c r="H89" s="218"/>
      <c r="I89" s="218"/>
      <c r="J89" s="218"/>
      <c r="K89" s="218"/>
      <c r="L89" s="218"/>
      <c r="M89" s="218"/>
      <c r="N89" s="218"/>
      <c r="O89" s="218"/>
      <c r="P89" s="218"/>
      <c r="Q89" s="218"/>
      <c r="R89" s="218"/>
      <c r="S89" s="218"/>
      <c r="T89" s="218"/>
      <c r="U89" s="218"/>
      <c r="V89" s="218"/>
    </row>
    <row r="90" spans="1:22" x14ac:dyDescent="0.25">
      <c r="A90" s="218"/>
      <c r="B90" s="218"/>
      <c r="C90" s="218"/>
      <c r="D90" s="218"/>
      <c r="E90" s="218"/>
      <c r="F90" s="218"/>
      <c r="G90" s="218"/>
      <c r="H90" s="218"/>
      <c r="I90" s="218"/>
      <c r="J90" s="218"/>
      <c r="K90" s="218"/>
      <c r="L90" s="218"/>
      <c r="M90" s="218"/>
      <c r="N90" s="218"/>
      <c r="O90" s="218"/>
      <c r="P90" s="218"/>
      <c r="Q90" s="218"/>
      <c r="R90" s="218"/>
      <c r="S90" s="218"/>
      <c r="T90" s="218"/>
      <c r="U90" s="218"/>
      <c r="V90" s="218"/>
    </row>
    <row r="91" spans="1:22" x14ac:dyDescent="0.25">
      <c r="A91" s="218"/>
      <c r="B91" s="218"/>
      <c r="C91" s="218"/>
      <c r="D91" s="218"/>
      <c r="E91" s="218"/>
      <c r="F91" s="218"/>
      <c r="G91" s="218"/>
      <c r="H91" s="218"/>
      <c r="I91" s="218"/>
      <c r="J91" s="218"/>
      <c r="K91" s="218"/>
      <c r="L91" s="218"/>
      <c r="M91" s="218"/>
      <c r="N91" s="218"/>
      <c r="O91" s="218"/>
      <c r="P91" s="218"/>
      <c r="Q91" s="218"/>
      <c r="R91" s="218"/>
      <c r="S91" s="218"/>
      <c r="T91" s="218"/>
      <c r="U91" s="218"/>
      <c r="V91" s="218"/>
    </row>
    <row r="92" spans="1:22" x14ac:dyDescent="0.25">
      <c r="A92" s="218"/>
      <c r="B92" s="218"/>
      <c r="C92" s="218"/>
      <c r="D92" s="218"/>
      <c r="E92" s="218"/>
      <c r="F92" s="218"/>
      <c r="G92" s="218"/>
      <c r="H92" s="218"/>
      <c r="I92" s="218"/>
      <c r="J92" s="218"/>
      <c r="K92" s="218"/>
      <c r="L92" s="218"/>
      <c r="M92" s="218"/>
      <c r="N92" s="218"/>
      <c r="O92" s="218"/>
      <c r="P92" s="218"/>
      <c r="Q92" s="218"/>
      <c r="R92" s="218"/>
      <c r="S92" s="218"/>
      <c r="T92" s="218"/>
      <c r="U92" s="218"/>
      <c r="V92" s="218"/>
    </row>
    <row r="93" spans="1:22" x14ac:dyDescent="0.25">
      <c r="A93" s="218"/>
      <c r="B93" s="218"/>
      <c r="C93" s="218"/>
      <c r="D93" s="218"/>
      <c r="E93" s="218"/>
      <c r="F93" s="218"/>
      <c r="G93" s="218"/>
      <c r="H93" s="218"/>
      <c r="I93" s="218"/>
      <c r="J93" s="218"/>
      <c r="K93" s="218"/>
      <c r="L93" s="218"/>
      <c r="M93" s="218"/>
      <c r="N93" s="218"/>
      <c r="O93" s="218"/>
      <c r="P93" s="218"/>
      <c r="Q93" s="218"/>
      <c r="R93" s="218"/>
      <c r="S93" s="218"/>
      <c r="T93" s="218"/>
      <c r="U93" s="218"/>
      <c r="V93" s="218"/>
    </row>
    <row r="94" spans="1:22" x14ac:dyDescent="0.25">
      <c r="A94" s="218"/>
      <c r="B94" s="218"/>
      <c r="C94" s="218"/>
      <c r="D94" s="218"/>
      <c r="E94" s="218"/>
      <c r="F94" s="218"/>
      <c r="G94" s="218"/>
      <c r="H94" s="218"/>
      <c r="I94" s="218"/>
      <c r="J94" s="218"/>
      <c r="K94" s="218"/>
      <c r="L94" s="218"/>
      <c r="M94" s="218"/>
      <c r="N94" s="218"/>
      <c r="O94" s="218"/>
      <c r="P94" s="218"/>
      <c r="Q94" s="218"/>
      <c r="R94" s="218"/>
      <c r="S94" s="218"/>
      <c r="T94" s="218"/>
      <c r="U94" s="218"/>
      <c r="V94" s="218"/>
    </row>
    <row r="95" spans="1:22" x14ac:dyDescent="0.25">
      <c r="A95" s="218"/>
      <c r="B95" s="218"/>
      <c r="C95" s="218"/>
      <c r="D95" s="218"/>
      <c r="E95" s="218"/>
      <c r="F95" s="218"/>
      <c r="G95" s="218"/>
      <c r="H95" s="218"/>
      <c r="I95" s="218"/>
      <c r="J95" s="218"/>
      <c r="K95" s="218"/>
      <c r="L95" s="218"/>
      <c r="M95" s="218"/>
      <c r="N95" s="218"/>
      <c r="O95" s="218"/>
      <c r="P95" s="218"/>
      <c r="Q95" s="218"/>
      <c r="R95" s="218"/>
      <c r="S95" s="218"/>
      <c r="T95" s="218"/>
      <c r="U95" s="218"/>
      <c r="V95" s="218"/>
    </row>
    <row r="96" spans="1:22" x14ac:dyDescent="0.25">
      <c r="A96" s="218"/>
      <c r="B96" s="218"/>
      <c r="C96" s="218"/>
      <c r="D96" s="218"/>
      <c r="E96" s="218"/>
      <c r="F96" s="218"/>
      <c r="G96" s="218"/>
      <c r="H96" s="218"/>
      <c r="I96" s="218"/>
      <c r="J96" s="218"/>
      <c r="K96" s="218"/>
      <c r="L96" s="218"/>
      <c r="M96" s="218"/>
      <c r="N96" s="218"/>
      <c r="O96" s="218"/>
      <c r="P96" s="218"/>
      <c r="Q96" s="218"/>
      <c r="R96" s="218"/>
      <c r="S96" s="218"/>
      <c r="T96" s="218"/>
      <c r="U96" s="218"/>
      <c r="V96" s="218"/>
    </row>
    <row r="97" spans="1:22" x14ac:dyDescent="0.25">
      <c r="A97" s="218"/>
      <c r="B97" s="218"/>
      <c r="C97" s="218"/>
      <c r="D97" s="218"/>
      <c r="E97" s="218"/>
      <c r="F97" s="218"/>
      <c r="G97" s="218"/>
      <c r="H97" s="218"/>
      <c r="I97" s="218"/>
      <c r="J97" s="218"/>
      <c r="K97" s="218"/>
      <c r="L97" s="218"/>
      <c r="M97" s="218"/>
      <c r="N97" s="218"/>
      <c r="O97" s="218"/>
      <c r="P97" s="218"/>
      <c r="Q97" s="218"/>
      <c r="R97" s="218"/>
      <c r="S97" s="218"/>
      <c r="T97" s="218"/>
      <c r="U97" s="218"/>
      <c r="V97" s="218"/>
    </row>
    <row r="98" spans="1:22" x14ac:dyDescent="0.25">
      <c r="A98" s="218"/>
      <c r="B98" s="218"/>
      <c r="C98" s="218"/>
      <c r="D98" s="218"/>
      <c r="E98" s="218"/>
      <c r="F98" s="218"/>
      <c r="G98" s="218"/>
      <c r="H98" s="218"/>
      <c r="I98" s="218"/>
      <c r="J98" s="218"/>
      <c r="K98" s="218"/>
      <c r="L98" s="218"/>
      <c r="M98" s="218"/>
      <c r="N98" s="218"/>
      <c r="O98" s="218"/>
      <c r="P98" s="218"/>
      <c r="Q98" s="218"/>
      <c r="R98" s="218"/>
      <c r="S98" s="218"/>
      <c r="T98" s="218"/>
      <c r="U98" s="218"/>
      <c r="V98" s="218"/>
    </row>
    <row r="99" spans="1:22" x14ac:dyDescent="0.25">
      <c r="A99" s="218"/>
      <c r="B99" s="218"/>
      <c r="C99" s="218"/>
      <c r="D99" s="218"/>
      <c r="E99" s="218"/>
      <c r="F99" s="218"/>
      <c r="G99" s="218"/>
      <c r="H99" s="218"/>
      <c r="I99" s="218"/>
      <c r="J99" s="218"/>
      <c r="K99" s="218"/>
      <c r="L99" s="218"/>
      <c r="M99" s="218"/>
      <c r="N99" s="218"/>
      <c r="O99" s="218"/>
      <c r="P99" s="218"/>
      <c r="Q99" s="218"/>
      <c r="R99" s="218"/>
      <c r="S99" s="218"/>
      <c r="T99" s="218"/>
      <c r="U99" s="218"/>
      <c r="V99" s="218"/>
    </row>
    <row r="100" spans="1:22" x14ac:dyDescent="0.25">
      <c r="A100" s="218"/>
      <c r="B100" s="218"/>
      <c r="C100" s="218"/>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25">
      <c r="A101" s="218"/>
      <c r="B101" s="218"/>
      <c r="C101" s="218"/>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25">
      <c r="A102" s="218"/>
      <c r="B102" s="218"/>
      <c r="C102" s="218"/>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25">
      <c r="A103" s="218"/>
      <c r="B103" s="218"/>
      <c r="C103" s="218"/>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25">
      <c r="A104" s="218"/>
      <c r="B104" s="218"/>
      <c r="C104" s="218"/>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25">
      <c r="A105" s="218"/>
      <c r="B105" s="218"/>
      <c r="C105" s="218"/>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25">
      <c r="A106" s="218"/>
      <c r="B106" s="218"/>
      <c r="C106" s="218"/>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25">
      <c r="A107" s="218"/>
      <c r="B107" s="218"/>
      <c r="C107" s="218"/>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25">
      <c r="A108" s="218"/>
      <c r="B108" s="218"/>
      <c r="C108" s="218"/>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25">
      <c r="A109" s="218"/>
      <c r="B109" s="218"/>
      <c r="C109" s="218"/>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25">
      <c r="A110" s="218"/>
      <c r="B110" s="218"/>
      <c r="C110" s="218"/>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25">
      <c r="A111" s="218"/>
      <c r="B111" s="218"/>
      <c r="C111" s="218"/>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25">
      <c r="A112" s="218"/>
      <c r="B112" s="218"/>
      <c r="C112" s="218"/>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25">
      <c r="A113" s="218"/>
      <c r="B113" s="218"/>
      <c r="C113" s="218"/>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25">
      <c r="A114" s="218"/>
      <c r="B114" s="218"/>
      <c r="C114" s="218"/>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25">
      <c r="A115" s="218"/>
      <c r="B115" s="218"/>
      <c r="C115" s="218"/>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25">
      <c r="A116" s="218"/>
      <c r="B116" s="218"/>
      <c r="C116" s="218"/>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25">
      <c r="A117" s="218"/>
      <c r="B117" s="218"/>
      <c r="C117" s="218"/>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25">
      <c r="A118" s="218"/>
      <c r="B118" s="218"/>
      <c r="C118" s="218"/>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25">
      <c r="A119" s="218"/>
      <c r="B119" s="218"/>
      <c r="C119" s="218"/>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25">
      <c r="A120" s="218"/>
      <c r="B120" s="218"/>
      <c r="C120" s="218"/>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25">
      <c r="A121" s="218"/>
      <c r="B121" s="218"/>
      <c r="C121" s="218"/>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25">
      <c r="A122" s="218"/>
      <c r="B122" s="218"/>
      <c r="C122" s="218"/>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25">
      <c r="A123" s="218"/>
      <c r="B123" s="218"/>
      <c r="C123" s="218"/>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25">
      <c r="A124" s="218"/>
      <c r="B124" s="218"/>
      <c r="C124" s="218"/>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25">
      <c r="A125" s="218"/>
      <c r="B125" s="218"/>
      <c r="C125" s="218"/>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25">
      <c r="A126" s="218"/>
      <c r="B126" s="218"/>
      <c r="C126" s="218"/>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25">
      <c r="A127" s="218"/>
      <c r="B127" s="218"/>
      <c r="C127" s="218"/>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25">
      <c r="A128" s="218"/>
      <c r="B128" s="218"/>
      <c r="C128" s="218"/>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25">
      <c r="A129" s="218"/>
      <c r="B129" s="218"/>
      <c r="C129" s="218"/>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25">
      <c r="A130" s="218"/>
      <c r="B130" s="218"/>
      <c r="C130" s="218"/>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25">
      <c r="A131" s="218"/>
      <c r="B131" s="218"/>
      <c r="C131" s="218"/>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25">
      <c r="A132" s="218"/>
      <c r="B132" s="218"/>
      <c r="C132" s="218"/>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25">
      <c r="A133" s="218"/>
      <c r="B133" s="218"/>
      <c r="C133" s="218"/>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25">
      <c r="A134" s="218"/>
      <c r="B134" s="218"/>
      <c r="C134" s="218"/>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25">
      <c r="A135" s="218"/>
      <c r="B135" s="218"/>
      <c r="C135" s="218"/>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25">
      <c r="A136" s="218"/>
      <c r="B136" s="218"/>
      <c r="C136" s="218"/>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25">
      <c r="A137" s="218"/>
      <c r="B137" s="218"/>
      <c r="C137" s="218"/>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25">
      <c r="A138" s="218"/>
      <c r="B138" s="218"/>
      <c r="C138" s="218"/>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25">
      <c r="A139" s="218"/>
      <c r="B139" s="218"/>
      <c r="C139" s="218"/>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25">
      <c r="A140" s="218"/>
      <c r="B140" s="218"/>
      <c r="C140" s="218"/>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25">
      <c r="A141" s="218"/>
      <c r="B141" s="218"/>
      <c r="C141" s="218"/>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25">
      <c r="A142" s="218"/>
      <c r="B142" s="218"/>
      <c r="C142" s="218"/>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25">
      <c r="A143" s="218"/>
      <c r="B143" s="218"/>
      <c r="C143" s="218"/>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25">
      <c r="A144" s="218"/>
      <c r="B144" s="218"/>
      <c r="C144" s="218"/>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25">
      <c r="A145" s="218"/>
      <c r="B145" s="218"/>
      <c r="C145" s="218"/>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25">
      <c r="A146" s="218"/>
      <c r="B146" s="218"/>
      <c r="C146" s="218"/>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25">
      <c r="A147" s="218"/>
      <c r="B147" s="218"/>
      <c r="C147" s="218"/>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25">
      <c r="A148" s="218"/>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25">
      <c r="A149" s="218"/>
      <c r="B149" s="218"/>
      <c r="C149" s="218"/>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25">
      <c r="A150" s="218"/>
      <c r="B150" s="218"/>
      <c r="C150" s="218"/>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25">
      <c r="A151" s="218"/>
      <c r="B151" s="218"/>
      <c r="C151" s="218"/>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25">
      <c r="A152" s="218"/>
      <c r="B152" s="218"/>
      <c r="C152" s="218"/>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25">
      <c r="A153" s="218"/>
      <c r="B153" s="218"/>
      <c r="C153" s="218"/>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25">
      <c r="A154" s="218"/>
      <c r="B154" s="218"/>
      <c r="C154" s="218"/>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25">
      <c r="A155" s="218"/>
      <c r="B155" s="218"/>
      <c r="C155" s="218"/>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25">
      <c r="A156" s="218"/>
      <c r="B156" s="218"/>
      <c r="C156" s="218"/>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25">
      <c r="A157" s="218"/>
      <c r="B157" s="218"/>
      <c r="C157" s="218"/>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25">
      <c r="A158" s="218"/>
      <c r="B158" s="218"/>
      <c r="C158" s="218"/>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25">
      <c r="A159" s="218"/>
      <c r="B159" s="218"/>
      <c r="C159" s="218"/>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25">
      <c r="A160" s="218"/>
      <c r="B160" s="218"/>
      <c r="C160" s="218"/>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25">
      <c r="A161" s="218"/>
      <c r="B161" s="218"/>
      <c r="C161" s="218"/>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25">
      <c r="A162" s="218"/>
      <c r="B162" s="218"/>
      <c r="C162" s="218"/>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25">
      <c r="A163" s="218"/>
      <c r="B163" s="218"/>
      <c r="C163" s="218"/>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25">
      <c r="A164" s="218"/>
      <c r="B164" s="218"/>
      <c r="C164" s="218"/>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25">
      <c r="A165" s="218"/>
      <c r="B165" s="218"/>
      <c r="C165" s="218"/>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25">
      <c r="A166" s="218"/>
      <c r="B166" s="218"/>
      <c r="C166" s="218"/>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25">
      <c r="A167" s="218"/>
      <c r="B167" s="218"/>
      <c r="C167" s="218"/>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25">
      <c r="A168" s="218"/>
      <c r="B168" s="218"/>
      <c r="C168" s="218"/>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25">
      <c r="A169" s="218"/>
      <c r="B169" s="218"/>
      <c r="C169" s="218"/>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25">
      <c r="A170" s="218"/>
      <c r="B170" s="218"/>
      <c r="C170" s="218"/>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25">
      <c r="A171" s="218"/>
      <c r="B171" s="218"/>
      <c r="C171" s="218"/>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25">
      <c r="A172" s="218"/>
      <c r="B172" s="218"/>
      <c r="C172" s="218"/>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25">
      <c r="A173" s="218"/>
      <c r="B173" s="218"/>
      <c r="C173" s="218"/>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25">
      <c r="A174" s="218"/>
      <c r="B174" s="218"/>
      <c r="C174" s="218"/>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25">
      <c r="A175" s="218"/>
      <c r="B175" s="218"/>
      <c r="C175" s="218"/>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25">
      <c r="A176" s="218"/>
      <c r="B176" s="218"/>
      <c r="C176" s="218"/>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25">
      <c r="A177" s="218"/>
      <c r="B177" s="218"/>
      <c r="C177" s="218"/>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25">
      <c r="A178" s="218"/>
      <c r="B178" s="218"/>
      <c r="C178" s="218"/>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25">
      <c r="A179" s="218"/>
      <c r="B179" s="218"/>
      <c r="C179" s="218"/>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25">
      <c r="A180" s="218"/>
      <c r="B180" s="218"/>
      <c r="C180" s="218"/>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25">
      <c r="A181" s="218"/>
      <c r="B181" s="218"/>
      <c r="C181" s="218"/>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25">
      <c r="A182" s="218"/>
      <c r="B182" s="218"/>
      <c r="C182" s="218"/>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25">
      <c r="A183" s="218"/>
      <c r="B183" s="218"/>
      <c r="C183" s="218"/>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25">
      <c r="A184" s="218"/>
      <c r="B184" s="218"/>
      <c r="C184" s="218"/>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25">
      <c r="A185" s="218"/>
      <c r="B185" s="218"/>
      <c r="C185" s="218"/>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25">
      <c r="A186" s="218"/>
      <c r="B186" s="218"/>
      <c r="C186" s="218"/>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25">
      <c r="A187" s="218"/>
      <c r="B187" s="218"/>
      <c r="C187" s="218"/>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25">
      <c r="A188" s="218"/>
      <c r="B188" s="218"/>
      <c r="C188" s="218"/>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25">
      <c r="A189" s="218"/>
      <c r="B189" s="218"/>
      <c r="C189" s="218"/>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25">
      <c r="A190" s="218"/>
      <c r="B190" s="218"/>
      <c r="C190" s="218"/>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25">
      <c r="A191" s="218"/>
      <c r="B191" s="218"/>
      <c r="C191" s="218"/>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25">
      <c r="A192" s="218"/>
      <c r="B192" s="218"/>
      <c r="C192" s="218"/>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25">
      <c r="A193" s="218"/>
      <c r="B193" s="218"/>
      <c r="C193" s="218"/>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25">
      <c r="A194" s="218"/>
      <c r="B194" s="218"/>
      <c r="C194" s="218"/>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25">
      <c r="A195" s="218"/>
      <c r="B195" s="218"/>
      <c r="C195" s="218"/>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25">
      <c r="A196" s="218"/>
      <c r="B196" s="218"/>
      <c r="C196" s="218"/>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25">
      <c r="A197" s="218"/>
      <c r="B197" s="218"/>
      <c r="C197" s="218"/>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25">
      <c r="A198" s="218"/>
      <c r="B198" s="218"/>
      <c r="C198" s="218"/>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25">
      <c r="A199" s="218"/>
      <c r="B199" s="218"/>
      <c r="C199" s="218"/>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25">
      <c r="A200" s="218"/>
      <c r="B200" s="218"/>
      <c r="C200" s="218"/>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25">
      <c r="A201" s="218"/>
      <c r="B201" s="218"/>
      <c r="C201" s="218"/>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25">
      <c r="A202" s="218"/>
      <c r="B202" s="218"/>
      <c r="C202" s="218"/>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25">
      <c r="A203" s="218"/>
      <c r="B203" s="218"/>
      <c r="C203" s="218"/>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25">
      <c r="A204" s="218"/>
      <c r="B204" s="218"/>
      <c r="C204" s="218"/>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25">
      <c r="A205" s="218"/>
      <c r="B205" s="218"/>
      <c r="C205" s="218"/>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25">
      <c r="A206" s="218"/>
      <c r="B206" s="218"/>
      <c r="C206" s="218"/>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25">
      <c r="A207" s="218"/>
      <c r="B207" s="218"/>
      <c r="C207" s="218"/>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25">
      <c r="A208" s="218"/>
      <c r="B208" s="218"/>
      <c r="C208" s="218"/>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25">
      <c r="A209" s="218"/>
      <c r="B209" s="218"/>
      <c r="C209" s="218"/>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25">
      <c r="A210" s="218"/>
      <c r="B210" s="218"/>
      <c r="C210" s="218"/>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25">
      <c r="A211" s="218"/>
      <c r="B211" s="218"/>
      <c r="C211" s="218"/>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25">
      <c r="A212" s="218"/>
      <c r="B212" s="218"/>
      <c r="C212" s="218"/>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25">
      <c r="A213" s="218"/>
      <c r="B213" s="218"/>
      <c r="C213" s="218"/>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25">
      <c r="A214" s="218"/>
      <c r="B214" s="218"/>
      <c r="C214" s="218"/>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25">
      <c r="A215" s="218"/>
      <c r="B215" s="218"/>
      <c r="C215" s="218"/>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25">
      <c r="A216" s="218"/>
      <c r="B216" s="218"/>
      <c r="C216" s="218"/>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25">
      <c r="A217" s="218"/>
      <c r="B217" s="218"/>
      <c r="C217" s="218"/>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25">
      <c r="A218" s="218"/>
      <c r="B218" s="218"/>
      <c r="C218" s="218"/>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25">
      <c r="A219" s="218"/>
      <c r="B219" s="218"/>
      <c r="C219" s="218"/>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25">
      <c r="A220" s="218"/>
      <c r="B220" s="218"/>
      <c r="C220" s="218"/>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25">
      <c r="A221" s="218"/>
      <c r="B221" s="218"/>
      <c r="C221" s="218"/>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25">
      <c r="A222" s="218"/>
      <c r="B222" s="218"/>
      <c r="C222" s="218"/>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25">
      <c r="A223" s="218"/>
      <c r="B223" s="218"/>
      <c r="C223" s="218"/>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25">
      <c r="A224" s="218"/>
      <c r="B224" s="218"/>
      <c r="C224" s="218"/>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25">
      <c r="A225" s="218"/>
      <c r="B225" s="218"/>
      <c r="C225" s="218"/>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25">
      <c r="A226" s="218"/>
      <c r="B226" s="218"/>
      <c r="C226" s="218"/>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25">
      <c r="A227" s="218"/>
      <c r="B227" s="218"/>
      <c r="C227" s="218"/>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25">
      <c r="A228" s="218"/>
      <c r="B228" s="218"/>
      <c r="C228" s="218"/>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25">
      <c r="A229" s="218"/>
      <c r="B229" s="218"/>
      <c r="C229" s="218"/>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25">
      <c r="A230" s="218"/>
      <c r="B230" s="218"/>
      <c r="C230" s="218"/>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25">
      <c r="A231" s="218"/>
      <c r="B231" s="218"/>
      <c r="C231" s="218"/>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25">
      <c r="A232" s="218"/>
      <c r="B232" s="218"/>
      <c r="C232" s="218"/>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25">
      <c r="A233" s="218"/>
      <c r="B233" s="218"/>
      <c r="C233" s="218"/>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25">
      <c r="A234" s="218"/>
      <c r="B234" s="218"/>
      <c r="C234" s="218"/>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25">
      <c r="A235" s="218"/>
      <c r="B235" s="218"/>
      <c r="C235" s="218"/>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25">
      <c r="A236" s="218"/>
      <c r="B236" s="218"/>
      <c r="C236" s="218"/>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25">
      <c r="A237" s="218"/>
      <c r="B237" s="218"/>
      <c r="C237" s="218"/>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25">
      <c r="A238" s="218"/>
      <c r="B238" s="218"/>
      <c r="C238" s="218"/>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25">
      <c r="A239" s="218"/>
      <c r="B239" s="218"/>
      <c r="C239" s="218"/>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25">
      <c r="A240" s="218"/>
      <c r="B240" s="218"/>
      <c r="C240" s="218"/>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25">
      <c r="A241" s="218"/>
      <c r="B241" s="218"/>
      <c r="C241" s="218"/>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25">
      <c r="A242" s="218"/>
      <c r="B242" s="218"/>
      <c r="C242" s="218"/>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25">
      <c r="A243" s="218"/>
      <c r="B243" s="218"/>
      <c r="C243" s="218"/>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25">
      <c r="A244" s="218"/>
      <c r="B244" s="218"/>
      <c r="C244" s="218"/>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25">
      <c r="A245" s="218"/>
      <c r="B245" s="218"/>
      <c r="C245" s="218"/>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25">
      <c r="A246" s="218"/>
      <c r="B246" s="218"/>
      <c r="C246" s="218"/>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25">
      <c r="A247" s="218"/>
      <c r="B247" s="218"/>
      <c r="C247" s="218"/>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25">
      <c r="A248" s="218"/>
      <c r="B248" s="218"/>
      <c r="C248" s="218"/>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25">
      <c r="A249" s="218"/>
      <c r="B249" s="218"/>
      <c r="C249" s="218"/>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25">
      <c r="A250" s="218"/>
      <c r="B250" s="218"/>
      <c r="C250" s="218"/>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25">
      <c r="A251" s="218"/>
      <c r="B251" s="218"/>
      <c r="C251" s="218"/>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25">
      <c r="A252" s="218"/>
      <c r="B252" s="218"/>
      <c r="C252" s="218"/>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25">
      <c r="A253" s="218"/>
      <c r="B253" s="218"/>
      <c r="C253" s="218"/>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25">
      <c r="A254" s="218"/>
      <c r="B254" s="218"/>
      <c r="C254" s="218"/>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25">
      <c r="A255" s="218"/>
      <c r="B255" s="218"/>
      <c r="C255" s="218"/>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25">
      <c r="A256" s="218"/>
      <c r="B256" s="218"/>
      <c r="C256" s="218"/>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25">
      <c r="A257" s="218"/>
      <c r="B257" s="218"/>
      <c r="C257" s="218"/>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25">
      <c r="A258" s="218"/>
      <c r="B258" s="218"/>
      <c r="C258" s="218"/>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25">
      <c r="A259" s="218"/>
      <c r="B259" s="218"/>
      <c r="C259" s="218"/>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25">
      <c r="A260" s="218"/>
      <c r="B260" s="218"/>
      <c r="C260" s="218"/>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25">
      <c r="A261" s="218"/>
      <c r="B261" s="218"/>
      <c r="C261" s="218"/>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25">
      <c r="A262" s="218"/>
      <c r="B262" s="218"/>
      <c r="C262" s="218"/>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25">
      <c r="A263" s="218"/>
      <c r="B263" s="218"/>
      <c r="C263" s="218"/>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25">
      <c r="A264" s="218"/>
      <c r="B264" s="218"/>
      <c r="C264" s="218"/>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25">
      <c r="A265" s="218"/>
      <c r="B265" s="218"/>
      <c r="C265" s="218"/>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25">
      <c r="A266" s="218"/>
      <c r="B266" s="218"/>
      <c r="C266" s="218"/>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25">
      <c r="A267" s="218"/>
      <c r="B267" s="218"/>
      <c r="C267" s="218"/>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25">
      <c r="A268" s="218"/>
      <c r="B268" s="218"/>
      <c r="C268" s="218"/>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25">
      <c r="A269" s="218"/>
      <c r="B269" s="218"/>
      <c r="C269" s="218"/>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25">
      <c r="A270" s="218"/>
      <c r="B270" s="218"/>
      <c r="C270" s="218"/>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25">
      <c r="A271" s="218"/>
      <c r="B271" s="218"/>
      <c r="C271" s="218"/>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25">
      <c r="A272" s="218"/>
      <c r="B272" s="218"/>
      <c r="C272" s="218"/>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25">
      <c r="A273" s="218"/>
      <c r="B273" s="218"/>
      <c r="C273" s="218"/>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25">
      <c r="A274" s="218"/>
      <c r="B274" s="218"/>
      <c r="C274" s="218"/>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25">
      <c r="A275" s="218"/>
      <c r="B275" s="218"/>
      <c r="C275" s="218"/>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25">
      <c r="A276" s="218"/>
      <c r="B276" s="218"/>
      <c r="C276" s="218"/>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25">
      <c r="A277" s="218"/>
      <c r="B277" s="218"/>
      <c r="C277" s="218"/>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25">
      <c r="A278" s="218"/>
      <c r="B278" s="218"/>
      <c r="C278" s="218"/>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25">
      <c r="A279" s="218"/>
      <c r="B279" s="218"/>
      <c r="C279" s="218"/>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25">
      <c r="A280" s="218"/>
      <c r="B280" s="218"/>
      <c r="C280" s="218"/>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25">
      <c r="A281" s="218"/>
      <c r="B281" s="218"/>
      <c r="C281" s="218"/>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25">
      <c r="A282" s="218"/>
      <c r="B282" s="218"/>
      <c r="C282" s="218"/>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25">
      <c r="A283" s="218"/>
      <c r="B283" s="218"/>
      <c r="C283" s="218"/>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25">
      <c r="A284" s="218"/>
      <c r="B284" s="218"/>
      <c r="C284" s="218"/>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25">
      <c r="A285" s="218"/>
      <c r="B285" s="218"/>
      <c r="C285" s="218"/>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25">
      <c r="A286" s="218"/>
      <c r="B286" s="218"/>
      <c r="C286" s="218"/>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25">
      <c r="A287" s="218"/>
      <c r="B287" s="218"/>
      <c r="C287" s="218"/>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25">
      <c r="A288" s="218"/>
      <c r="B288" s="218"/>
      <c r="C288" s="218"/>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25">
      <c r="A289" s="218"/>
      <c r="B289" s="218"/>
      <c r="C289" s="218"/>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25">
      <c r="A290" s="218"/>
      <c r="B290" s="218"/>
      <c r="C290" s="218"/>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25">
      <c r="A291" s="218"/>
      <c r="B291" s="218"/>
      <c r="C291" s="218"/>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25">
      <c r="A292" s="218"/>
      <c r="B292" s="218"/>
      <c r="C292" s="218"/>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25">
      <c r="A293" s="218"/>
      <c r="B293" s="218"/>
      <c r="C293" s="218"/>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25">
      <c r="A294" s="218"/>
      <c r="B294" s="218"/>
      <c r="C294" s="218"/>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25">
      <c r="A295" s="218"/>
      <c r="B295" s="218"/>
      <c r="C295" s="218"/>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25">
      <c r="A296" s="218"/>
      <c r="B296" s="218"/>
      <c r="C296" s="218"/>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25">
      <c r="A297" s="218"/>
      <c r="B297" s="218"/>
      <c r="C297" s="218"/>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25">
      <c r="A298" s="218"/>
      <c r="B298" s="218"/>
      <c r="C298" s="218"/>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25">
      <c r="A299" s="218"/>
      <c r="B299" s="218"/>
      <c r="C299" s="218"/>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25">
      <c r="A300" s="218"/>
      <c r="B300" s="218"/>
      <c r="C300" s="218"/>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25">
      <c r="A301" s="218"/>
      <c r="B301" s="218"/>
      <c r="C301" s="218"/>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25">
      <c r="A302" s="218"/>
      <c r="B302" s="218"/>
      <c r="C302" s="218"/>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25">
      <c r="A303" s="218"/>
      <c r="B303" s="218"/>
      <c r="C303" s="218"/>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25">
      <c r="A304" s="218"/>
      <c r="B304" s="218"/>
      <c r="C304" s="218"/>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25">
      <c r="A305" s="218"/>
      <c r="B305" s="218"/>
      <c r="C305" s="218"/>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25">
      <c r="A306" s="218"/>
      <c r="B306" s="218"/>
      <c r="C306" s="218"/>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25">
      <c r="A307" s="218"/>
      <c r="B307" s="218"/>
      <c r="C307" s="218"/>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25">
      <c r="A308" s="218"/>
      <c r="B308" s="218"/>
      <c r="C308" s="218"/>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25">
      <c r="A309" s="218"/>
      <c r="B309" s="218"/>
      <c r="C309" s="218"/>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25">
      <c r="A310" s="218"/>
      <c r="B310" s="218"/>
      <c r="C310" s="218"/>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25">
      <c r="A311" s="218"/>
      <c r="B311" s="218"/>
      <c r="C311" s="218"/>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25">
      <c r="A312" s="218"/>
      <c r="B312" s="218"/>
      <c r="C312" s="218"/>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25">
      <c r="A313" s="218"/>
      <c r="B313" s="218"/>
      <c r="C313" s="218"/>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25">
      <c r="A314" s="218"/>
      <c r="B314" s="218"/>
      <c r="C314" s="218"/>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25">
      <c r="A315" s="218"/>
      <c r="B315" s="218"/>
      <c r="C315" s="218"/>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25">
      <c r="A316" s="218"/>
      <c r="B316" s="218"/>
      <c r="C316" s="218"/>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25">
      <c r="A317" s="218"/>
      <c r="B317" s="218"/>
      <c r="C317" s="218"/>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25">
      <c r="A318" s="218"/>
      <c r="B318" s="218"/>
      <c r="C318" s="218"/>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25">
      <c r="A319" s="218"/>
      <c r="B319" s="218"/>
      <c r="C319" s="218"/>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25">
      <c r="A320" s="218"/>
      <c r="B320" s="218"/>
      <c r="C320" s="218"/>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25">
      <c r="A321" s="218"/>
      <c r="B321" s="218"/>
      <c r="C321" s="218"/>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25">
      <c r="A322" s="218"/>
      <c r="B322" s="218"/>
      <c r="C322" s="218"/>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25">
      <c r="A323" s="218"/>
      <c r="B323" s="218"/>
      <c r="C323" s="218"/>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25">
      <c r="A324" s="218"/>
      <c r="B324" s="218"/>
      <c r="C324" s="218"/>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25">
      <c r="A325" s="218"/>
      <c r="B325" s="218"/>
      <c r="C325" s="218"/>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25">
      <c r="A326" s="218"/>
      <c r="B326" s="218"/>
      <c r="C326" s="218"/>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25">
      <c r="A327" s="218"/>
      <c r="B327" s="218"/>
      <c r="C327" s="218"/>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25">
      <c r="A328" s="218"/>
      <c r="B328" s="218"/>
      <c r="C328" s="218"/>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25">
      <c r="A329" s="218"/>
      <c r="B329" s="218"/>
      <c r="C329" s="218"/>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25">
      <c r="A330" s="218"/>
      <c r="B330" s="218"/>
      <c r="C330" s="218"/>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25">
      <c r="A331" s="218"/>
      <c r="B331" s="218"/>
      <c r="C331" s="218"/>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25">
      <c r="A332" s="218"/>
      <c r="B332" s="218"/>
      <c r="C332" s="218"/>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25">
      <c r="A333" s="218"/>
      <c r="B333" s="218"/>
      <c r="C333" s="218"/>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25">
      <c r="A334" s="218"/>
      <c r="B334" s="218"/>
      <c r="C334" s="218"/>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25">
      <c r="A335" s="218"/>
      <c r="B335" s="218"/>
      <c r="C335" s="218"/>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25">
      <c r="A336" s="218"/>
      <c r="B336" s="218"/>
      <c r="C336" s="218"/>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25">
      <c r="A337" s="218"/>
      <c r="B337" s="218"/>
      <c r="C337" s="218"/>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25">
      <c r="A338" s="218"/>
      <c r="B338" s="218"/>
      <c r="C338" s="218"/>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31" sqref="R31:S34"/>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16384" width="9.140625" style="48"/>
  </cols>
  <sheetData>
    <row r="1" spans="1:21" ht="18.75" x14ac:dyDescent="0.25">
      <c r="A1" s="49"/>
      <c r="B1" s="49"/>
      <c r="C1" s="49"/>
      <c r="D1" s="49"/>
      <c r="E1" s="49"/>
      <c r="F1" s="49"/>
      <c r="U1" s="33" t="s">
        <v>66</v>
      </c>
    </row>
    <row r="2" spans="1:21" ht="18.75" x14ac:dyDescent="0.3">
      <c r="A2" s="49"/>
      <c r="B2" s="49"/>
      <c r="C2" s="49"/>
      <c r="D2" s="49"/>
      <c r="E2" s="49"/>
      <c r="F2" s="49"/>
      <c r="U2" s="14" t="s">
        <v>8</v>
      </c>
    </row>
    <row r="3" spans="1:21" ht="18.75" x14ac:dyDescent="0.3">
      <c r="A3" s="49"/>
      <c r="B3" s="49"/>
      <c r="C3" s="49"/>
      <c r="D3" s="49"/>
      <c r="E3" s="49"/>
      <c r="F3" s="49"/>
      <c r="U3" s="14" t="s">
        <v>65</v>
      </c>
    </row>
    <row r="4" spans="1:21" ht="18.75" customHeight="1" x14ac:dyDescent="0.25">
      <c r="A4" s="391" t="str">
        <f>'6.1. Паспорт сетевой график'!A5:K5</f>
        <v>Год раскрытия информации: 2023 год</v>
      </c>
      <c r="B4" s="391"/>
      <c r="C4" s="391"/>
      <c r="D4" s="391"/>
      <c r="E4" s="391"/>
      <c r="F4" s="391"/>
      <c r="G4" s="391"/>
      <c r="H4" s="391"/>
      <c r="I4" s="391"/>
      <c r="J4" s="391"/>
      <c r="K4" s="391"/>
      <c r="L4" s="391"/>
      <c r="M4" s="391"/>
      <c r="N4" s="391"/>
      <c r="O4" s="391"/>
      <c r="P4" s="391"/>
      <c r="Q4" s="391"/>
      <c r="R4" s="391"/>
      <c r="S4" s="391"/>
      <c r="T4" s="391"/>
      <c r="U4" s="391"/>
    </row>
    <row r="5" spans="1:21" ht="18.75" x14ac:dyDescent="0.3">
      <c r="A5" s="49"/>
      <c r="B5" s="49"/>
      <c r="C5" s="49"/>
      <c r="D5" s="49"/>
      <c r="E5" s="49"/>
      <c r="F5" s="49"/>
      <c r="U5" s="14"/>
    </row>
    <row r="6" spans="1:21" ht="18.75" x14ac:dyDescent="0.25">
      <c r="A6" s="491" t="s">
        <v>7</v>
      </c>
      <c r="B6" s="491"/>
      <c r="C6" s="491"/>
      <c r="D6" s="491"/>
      <c r="E6" s="491"/>
      <c r="F6" s="491"/>
      <c r="G6" s="491"/>
      <c r="H6" s="491"/>
      <c r="I6" s="491"/>
      <c r="J6" s="491"/>
      <c r="K6" s="491"/>
      <c r="L6" s="491"/>
      <c r="M6" s="491"/>
      <c r="N6" s="491"/>
      <c r="O6" s="491"/>
      <c r="P6" s="491"/>
      <c r="Q6" s="491"/>
      <c r="R6" s="491"/>
      <c r="S6" s="491"/>
      <c r="T6" s="491"/>
      <c r="U6" s="491"/>
    </row>
    <row r="7" spans="1:21" ht="18.75" x14ac:dyDescent="0.25">
      <c r="A7" s="298"/>
      <c r="B7" s="298"/>
      <c r="C7" s="298"/>
      <c r="D7" s="298"/>
      <c r="E7" s="298"/>
      <c r="F7" s="298"/>
      <c r="G7" s="298"/>
      <c r="H7" s="298"/>
      <c r="I7" s="298"/>
      <c r="J7" s="298"/>
      <c r="K7" s="298"/>
      <c r="L7" s="298"/>
      <c r="M7" s="298"/>
      <c r="N7" s="298"/>
      <c r="O7" s="298"/>
      <c r="P7" s="298"/>
      <c r="Q7" s="298"/>
      <c r="R7" s="298"/>
      <c r="S7" s="298"/>
      <c r="T7" s="299"/>
      <c r="U7" s="299"/>
    </row>
    <row r="8" spans="1:21" x14ac:dyDescent="0.25">
      <c r="A8" s="492" t="str">
        <f>'6.1. Паспорт сетевой график'!A9</f>
        <v>Акционерное общество "Россети Янтарь"</v>
      </c>
      <c r="B8" s="492"/>
      <c r="C8" s="492"/>
      <c r="D8" s="492"/>
      <c r="E8" s="492"/>
      <c r="F8" s="492"/>
      <c r="G8" s="492"/>
      <c r="H8" s="492"/>
      <c r="I8" s="492"/>
      <c r="J8" s="492"/>
      <c r="K8" s="492"/>
      <c r="L8" s="492"/>
      <c r="M8" s="492"/>
      <c r="N8" s="492"/>
      <c r="O8" s="492"/>
      <c r="P8" s="492"/>
      <c r="Q8" s="492"/>
      <c r="R8" s="492"/>
      <c r="S8" s="492"/>
      <c r="T8" s="492"/>
      <c r="U8" s="492"/>
    </row>
    <row r="9" spans="1:21" ht="18.75" customHeight="1" x14ac:dyDescent="0.25">
      <c r="A9" s="481" t="s">
        <v>6</v>
      </c>
      <c r="B9" s="481"/>
      <c r="C9" s="481"/>
      <c r="D9" s="481"/>
      <c r="E9" s="481"/>
      <c r="F9" s="481"/>
      <c r="G9" s="481"/>
      <c r="H9" s="481"/>
      <c r="I9" s="481"/>
      <c r="J9" s="481"/>
      <c r="K9" s="481"/>
      <c r="L9" s="481"/>
      <c r="M9" s="481"/>
      <c r="N9" s="481"/>
      <c r="O9" s="481"/>
      <c r="P9" s="481"/>
      <c r="Q9" s="481"/>
      <c r="R9" s="481"/>
      <c r="S9" s="481"/>
      <c r="T9" s="481"/>
      <c r="U9" s="481"/>
    </row>
    <row r="10" spans="1:21" ht="18.75" x14ac:dyDescent="0.25">
      <c r="A10" s="298"/>
      <c r="B10" s="298"/>
      <c r="C10" s="298"/>
      <c r="D10" s="298"/>
      <c r="E10" s="298"/>
      <c r="F10" s="298"/>
      <c r="G10" s="298"/>
      <c r="H10" s="298"/>
      <c r="I10" s="298"/>
      <c r="J10" s="298"/>
      <c r="K10" s="298"/>
      <c r="L10" s="298"/>
      <c r="M10" s="298"/>
      <c r="N10" s="298"/>
      <c r="O10" s="298"/>
      <c r="P10" s="298"/>
      <c r="Q10" s="298"/>
      <c r="R10" s="298"/>
      <c r="S10" s="298"/>
      <c r="T10" s="299"/>
      <c r="U10" s="299"/>
    </row>
    <row r="11" spans="1:21" x14ac:dyDescent="0.25">
      <c r="A11" s="492" t="str">
        <f>'6.1. Паспорт сетевой график'!A12</f>
        <v>L_20-0495</v>
      </c>
      <c r="B11" s="492"/>
      <c r="C11" s="492"/>
      <c r="D11" s="492"/>
      <c r="E11" s="492"/>
      <c r="F11" s="492"/>
      <c r="G11" s="492"/>
      <c r="H11" s="492"/>
      <c r="I11" s="492"/>
      <c r="J11" s="492"/>
      <c r="K11" s="492"/>
      <c r="L11" s="492"/>
      <c r="M11" s="492"/>
      <c r="N11" s="492"/>
      <c r="O11" s="492"/>
      <c r="P11" s="492"/>
      <c r="Q11" s="492"/>
      <c r="R11" s="492"/>
      <c r="S11" s="492"/>
      <c r="T11" s="492"/>
      <c r="U11" s="492"/>
    </row>
    <row r="12" spans="1:21" x14ac:dyDescent="0.25">
      <c r="A12" s="481" t="s">
        <v>5</v>
      </c>
      <c r="B12" s="481"/>
      <c r="C12" s="481"/>
      <c r="D12" s="481"/>
      <c r="E12" s="481"/>
      <c r="F12" s="481"/>
      <c r="G12" s="481"/>
      <c r="H12" s="481"/>
      <c r="I12" s="481"/>
      <c r="J12" s="481"/>
      <c r="K12" s="481"/>
      <c r="L12" s="481"/>
      <c r="M12" s="481"/>
      <c r="N12" s="481"/>
      <c r="O12" s="481"/>
      <c r="P12" s="481"/>
      <c r="Q12" s="481"/>
      <c r="R12" s="481"/>
      <c r="S12" s="481"/>
      <c r="T12" s="481"/>
      <c r="U12" s="481"/>
    </row>
    <row r="13" spans="1:21" ht="16.5" customHeight="1" x14ac:dyDescent="0.3">
      <c r="A13" s="300"/>
      <c r="B13" s="300"/>
      <c r="C13" s="300"/>
      <c r="D13" s="300"/>
      <c r="E13" s="300"/>
      <c r="F13" s="300"/>
      <c r="G13" s="300"/>
      <c r="H13" s="300"/>
      <c r="I13" s="300"/>
      <c r="J13" s="300"/>
      <c r="K13" s="300"/>
      <c r="L13" s="300"/>
      <c r="M13" s="300"/>
      <c r="N13" s="300"/>
      <c r="O13" s="300"/>
      <c r="P13" s="300"/>
      <c r="Q13" s="300"/>
      <c r="R13" s="300"/>
      <c r="S13" s="300"/>
      <c r="T13" s="58"/>
      <c r="U13" s="58"/>
    </row>
    <row r="14" spans="1:21" ht="36" customHeight="1" x14ac:dyDescent="0.25">
      <c r="A14" s="496" t="str">
        <f>'6.1. Паспорт сетевой график'!A15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B14" s="496"/>
      <c r="C14" s="496"/>
      <c r="D14" s="496"/>
      <c r="E14" s="496"/>
      <c r="F14" s="496"/>
      <c r="G14" s="496"/>
      <c r="H14" s="496"/>
      <c r="I14" s="496"/>
      <c r="J14" s="496"/>
      <c r="K14" s="496"/>
      <c r="L14" s="496"/>
      <c r="M14" s="496"/>
      <c r="N14" s="496"/>
      <c r="O14" s="496"/>
      <c r="P14" s="496"/>
      <c r="Q14" s="496"/>
      <c r="R14" s="496"/>
      <c r="S14" s="496"/>
      <c r="T14" s="496"/>
      <c r="U14" s="496"/>
    </row>
    <row r="15" spans="1:21" ht="15.75" customHeight="1" x14ac:dyDescent="0.25">
      <c r="A15" s="481" t="s">
        <v>4</v>
      </c>
      <c r="B15" s="481"/>
      <c r="C15" s="481"/>
      <c r="D15" s="481"/>
      <c r="E15" s="481"/>
      <c r="F15" s="481"/>
      <c r="G15" s="481"/>
      <c r="H15" s="481"/>
      <c r="I15" s="481"/>
      <c r="J15" s="481"/>
      <c r="K15" s="481"/>
      <c r="L15" s="481"/>
      <c r="M15" s="481"/>
      <c r="N15" s="481"/>
      <c r="O15" s="481"/>
      <c r="P15" s="481"/>
      <c r="Q15" s="481"/>
      <c r="R15" s="481"/>
      <c r="S15" s="481"/>
      <c r="T15" s="481"/>
      <c r="U15" s="481"/>
    </row>
    <row r="16" spans="1:21" x14ac:dyDescent="0.25">
      <c r="A16" s="497"/>
      <c r="B16" s="497"/>
      <c r="C16" s="497"/>
      <c r="D16" s="497"/>
      <c r="E16" s="497"/>
      <c r="F16" s="497"/>
      <c r="G16" s="497"/>
      <c r="H16" s="497"/>
      <c r="I16" s="497"/>
      <c r="J16" s="497"/>
      <c r="K16" s="497"/>
      <c r="L16" s="497"/>
      <c r="M16" s="497"/>
      <c r="N16" s="497"/>
      <c r="O16" s="497"/>
      <c r="P16" s="497"/>
      <c r="Q16" s="497"/>
      <c r="R16" s="497"/>
      <c r="S16" s="497"/>
      <c r="T16" s="497"/>
      <c r="U16" s="497"/>
    </row>
    <row r="17" spans="1:24" x14ac:dyDescent="0.25">
      <c r="A17" s="49"/>
      <c r="T17" s="49"/>
    </row>
    <row r="18" spans="1:24" x14ac:dyDescent="0.25">
      <c r="A18" s="498" t="s">
        <v>440</v>
      </c>
      <c r="B18" s="498"/>
      <c r="C18" s="498"/>
      <c r="D18" s="498"/>
      <c r="E18" s="498"/>
      <c r="F18" s="498"/>
      <c r="G18" s="498"/>
      <c r="H18" s="498"/>
      <c r="I18" s="498"/>
      <c r="J18" s="498"/>
      <c r="K18" s="498"/>
      <c r="L18" s="498"/>
      <c r="M18" s="498"/>
      <c r="N18" s="498"/>
      <c r="O18" s="498"/>
      <c r="P18" s="498"/>
      <c r="Q18" s="498"/>
      <c r="R18" s="498"/>
      <c r="S18" s="498"/>
      <c r="T18" s="498"/>
      <c r="U18" s="498"/>
    </row>
    <row r="19" spans="1:24" x14ac:dyDescent="0.25">
      <c r="A19" s="49"/>
      <c r="B19" s="49"/>
      <c r="C19" s="49"/>
      <c r="D19" s="49"/>
      <c r="E19" s="49"/>
      <c r="F19" s="49"/>
      <c r="T19" s="49"/>
    </row>
    <row r="20" spans="1:24" ht="33" customHeight="1" x14ac:dyDescent="0.25">
      <c r="A20" s="482" t="s">
        <v>184</v>
      </c>
      <c r="B20" s="482" t="s">
        <v>183</v>
      </c>
      <c r="C20" s="480" t="s">
        <v>182</v>
      </c>
      <c r="D20" s="480"/>
      <c r="E20" s="485" t="s">
        <v>181</v>
      </c>
      <c r="F20" s="485"/>
      <c r="G20" s="488" t="s">
        <v>562</v>
      </c>
      <c r="H20" s="486" t="s">
        <v>525</v>
      </c>
      <c r="I20" s="487"/>
      <c r="J20" s="487"/>
      <c r="K20" s="487"/>
      <c r="L20" s="486" t="s">
        <v>526</v>
      </c>
      <c r="M20" s="487"/>
      <c r="N20" s="487"/>
      <c r="O20" s="487"/>
      <c r="P20" s="486" t="s">
        <v>527</v>
      </c>
      <c r="Q20" s="487"/>
      <c r="R20" s="487"/>
      <c r="S20" s="487"/>
      <c r="T20" s="499" t="s">
        <v>180</v>
      </c>
      <c r="U20" s="499"/>
      <c r="V20" s="57"/>
      <c r="W20" s="57"/>
      <c r="X20" s="57"/>
    </row>
    <row r="21" spans="1:24" ht="99.75" customHeight="1" x14ac:dyDescent="0.25">
      <c r="A21" s="483"/>
      <c r="B21" s="483"/>
      <c r="C21" s="480"/>
      <c r="D21" s="480"/>
      <c r="E21" s="485"/>
      <c r="F21" s="485"/>
      <c r="G21" s="489"/>
      <c r="H21" s="480" t="s">
        <v>2</v>
      </c>
      <c r="I21" s="480"/>
      <c r="J21" s="480" t="s">
        <v>9</v>
      </c>
      <c r="K21" s="480"/>
      <c r="L21" s="480" t="s">
        <v>2</v>
      </c>
      <c r="M21" s="480"/>
      <c r="N21" s="480" t="s">
        <v>9</v>
      </c>
      <c r="O21" s="480"/>
      <c r="P21" s="480" t="s">
        <v>2</v>
      </c>
      <c r="Q21" s="480"/>
      <c r="R21" s="480" t="s">
        <v>9</v>
      </c>
      <c r="S21" s="480"/>
      <c r="T21" s="499"/>
      <c r="U21" s="499"/>
    </row>
    <row r="22" spans="1:24" ht="89.25" customHeight="1" x14ac:dyDescent="0.25">
      <c r="A22" s="484"/>
      <c r="B22" s="484"/>
      <c r="C22" s="342" t="s">
        <v>2</v>
      </c>
      <c r="D22" s="342" t="s">
        <v>179</v>
      </c>
      <c r="E22" s="343" t="s">
        <v>528</v>
      </c>
      <c r="F22" s="343" t="s">
        <v>606</v>
      </c>
      <c r="G22" s="490"/>
      <c r="H22" s="344" t="s">
        <v>421</v>
      </c>
      <c r="I22" s="344" t="s">
        <v>422</v>
      </c>
      <c r="J22" s="344" t="s">
        <v>421</v>
      </c>
      <c r="K22" s="344" t="s">
        <v>422</v>
      </c>
      <c r="L22" s="344" t="s">
        <v>421</v>
      </c>
      <c r="M22" s="344" t="s">
        <v>422</v>
      </c>
      <c r="N22" s="344" t="s">
        <v>421</v>
      </c>
      <c r="O22" s="344" t="s">
        <v>422</v>
      </c>
      <c r="P22" s="344" t="s">
        <v>421</v>
      </c>
      <c r="Q22" s="344" t="s">
        <v>422</v>
      </c>
      <c r="R22" s="344" t="s">
        <v>421</v>
      </c>
      <c r="S22" s="344" t="s">
        <v>422</v>
      </c>
      <c r="T22" s="301" t="s">
        <v>2</v>
      </c>
      <c r="U22" s="301" t="s">
        <v>9</v>
      </c>
    </row>
    <row r="23" spans="1:24" ht="19.5" customHeight="1" x14ac:dyDescent="0.25">
      <c r="A23" s="289">
        <v>1</v>
      </c>
      <c r="B23" s="289">
        <v>2</v>
      </c>
      <c r="C23" s="289">
        <v>3</v>
      </c>
      <c r="D23" s="289">
        <v>4</v>
      </c>
      <c r="E23" s="289">
        <v>5</v>
      </c>
      <c r="F23" s="289">
        <v>6</v>
      </c>
      <c r="G23" s="289">
        <v>7</v>
      </c>
      <c r="H23" s="289">
        <v>8</v>
      </c>
      <c r="I23" s="289">
        <v>9</v>
      </c>
      <c r="J23" s="289">
        <v>10</v>
      </c>
      <c r="K23" s="289">
        <v>11</v>
      </c>
      <c r="L23" s="289">
        <v>12</v>
      </c>
      <c r="M23" s="289">
        <v>13</v>
      </c>
      <c r="N23" s="289">
        <v>14</v>
      </c>
      <c r="O23" s="289">
        <v>15</v>
      </c>
      <c r="P23" s="289">
        <v>16</v>
      </c>
      <c r="Q23" s="289">
        <v>17</v>
      </c>
      <c r="R23" s="289">
        <v>18</v>
      </c>
      <c r="S23" s="289">
        <v>19</v>
      </c>
      <c r="T23" s="289">
        <v>20</v>
      </c>
      <c r="U23" s="289">
        <v>21</v>
      </c>
    </row>
    <row r="24" spans="1:24" ht="47.25" customHeight="1" x14ac:dyDescent="0.25">
      <c r="A24" s="302">
        <v>1</v>
      </c>
      <c r="B24" s="303" t="s">
        <v>178</v>
      </c>
      <c r="C24" s="304">
        <f t="shared" ref="C24:S24" si="0">SUM(C25:C29)</f>
        <v>2.7168227100000002</v>
      </c>
      <c r="D24" s="304">
        <f t="shared" si="0"/>
        <v>0</v>
      </c>
      <c r="E24" s="304">
        <f t="shared" si="0"/>
        <v>2.7168227100000002</v>
      </c>
      <c r="F24" s="304">
        <f t="shared" si="0"/>
        <v>2.7012057700000005</v>
      </c>
      <c r="G24" s="304">
        <f t="shared" si="0"/>
        <v>0</v>
      </c>
      <c r="H24" s="304">
        <f>SUM(H25:H29)</f>
        <v>0.71029993000000002</v>
      </c>
      <c r="I24" s="304">
        <f t="shared" si="0"/>
        <v>0</v>
      </c>
      <c r="J24" s="304">
        <f t="shared" si="0"/>
        <v>6.72647E-3</v>
      </c>
      <c r="K24" s="304">
        <f t="shared" si="0"/>
        <v>0</v>
      </c>
      <c r="L24" s="304">
        <f t="shared" si="0"/>
        <v>2.7100962399999999</v>
      </c>
      <c r="M24" s="304">
        <f t="shared" ref="M24" si="1">SUM(M25:M29)</f>
        <v>0</v>
      </c>
      <c r="N24" s="304">
        <f t="shared" ref="N24" si="2">SUM(N25:N29)</f>
        <v>8.8904699999999993E-3</v>
      </c>
      <c r="O24" s="304">
        <f t="shared" ref="O24" si="3">SUM(O25:O29)</f>
        <v>0</v>
      </c>
      <c r="P24" s="304">
        <f t="shared" si="0"/>
        <v>0</v>
      </c>
      <c r="Q24" s="304">
        <f t="shared" si="0"/>
        <v>0</v>
      </c>
      <c r="R24" s="304">
        <f t="shared" si="0"/>
        <v>1.3563506599999999</v>
      </c>
      <c r="S24" s="304">
        <f t="shared" si="0"/>
        <v>1.3563506599999999</v>
      </c>
      <c r="T24" s="304">
        <f>H24+L24+P24</f>
        <v>3.4203961700000001</v>
      </c>
      <c r="U24" s="305">
        <f>J24+N24+R24</f>
        <v>1.3719675999999998</v>
      </c>
    </row>
    <row r="25" spans="1:24" ht="24" customHeight="1" x14ac:dyDescent="0.25">
      <c r="A25" s="306" t="s">
        <v>177</v>
      </c>
      <c r="B25" s="307" t="s">
        <v>176</v>
      </c>
      <c r="C25" s="304">
        <v>0</v>
      </c>
      <c r="D25" s="304">
        <v>0</v>
      </c>
      <c r="E25" s="309">
        <f t="shared" ref="E25:E64" si="4">C25</f>
        <v>0</v>
      </c>
      <c r="F25" s="309">
        <f>E25-G25-J25-N25</f>
        <v>0</v>
      </c>
      <c r="G25" s="308">
        <v>0</v>
      </c>
      <c r="H25" s="308">
        <v>0</v>
      </c>
      <c r="I25" s="308">
        <v>0</v>
      </c>
      <c r="J25" s="308">
        <v>0</v>
      </c>
      <c r="K25" s="308">
        <v>0</v>
      </c>
      <c r="L25" s="308">
        <v>0</v>
      </c>
      <c r="M25" s="308">
        <v>0</v>
      </c>
      <c r="N25" s="308">
        <v>0</v>
      </c>
      <c r="O25" s="308">
        <v>0</v>
      </c>
      <c r="P25" s="308">
        <v>0</v>
      </c>
      <c r="Q25" s="308">
        <v>0</v>
      </c>
      <c r="R25" s="308">
        <v>0</v>
      </c>
      <c r="S25" s="308">
        <v>0</v>
      </c>
      <c r="T25" s="304">
        <f t="shared" ref="T25:T64" si="5">H25+L25+P25</f>
        <v>0</v>
      </c>
      <c r="U25" s="305">
        <f t="shared" ref="U25:U64" si="6">J25+N25+R25</f>
        <v>0</v>
      </c>
    </row>
    <row r="26" spans="1:24" x14ac:dyDescent="0.25">
      <c r="A26" s="306" t="s">
        <v>175</v>
      </c>
      <c r="B26" s="307" t="s">
        <v>174</v>
      </c>
      <c r="C26" s="304">
        <v>0</v>
      </c>
      <c r="D26" s="304">
        <v>0</v>
      </c>
      <c r="E26" s="309">
        <f t="shared" si="4"/>
        <v>0</v>
      </c>
      <c r="F26" s="309">
        <f t="shared" ref="F26:F64" si="7">E26-G26-J26-N26</f>
        <v>0</v>
      </c>
      <c r="G26" s="308">
        <v>0</v>
      </c>
      <c r="H26" s="308">
        <v>0</v>
      </c>
      <c r="I26" s="308">
        <v>0</v>
      </c>
      <c r="J26" s="308">
        <v>0</v>
      </c>
      <c r="K26" s="308">
        <v>0</v>
      </c>
      <c r="L26" s="308">
        <v>0</v>
      </c>
      <c r="M26" s="308">
        <v>0</v>
      </c>
      <c r="N26" s="308">
        <v>0</v>
      </c>
      <c r="O26" s="308">
        <v>0</v>
      </c>
      <c r="P26" s="308">
        <v>0</v>
      </c>
      <c r="Q26" s="308">
        <v>0</v>
      </c>
      <c r="R26" s="308">
        <v>0</v>
      </c>
      <c r="S26" s="308">
        <v>0</v>
      </c>
      <c r="T26" s="304">
        <f t="shared" si="5"/>
        <v>0</v>
      </c>
      <c r="U26" s="305">
        <f t="shared" si="6"/>
        <v>0</v>
      </c>
    </row>
    <row r="27" spans="1:24" ht="31.5" x14ac:dyDescent="0.25">
      <c r="A27" s="306" t="s">
        <v>173</v>
      </c>
      <c r="B27" s="307" t="s">
        <v>377</v>
      </c>
      <c r="C27" s="304">
        <v>2.7168227100000002</v>
      </c>
      <c r="D27" s="304">
        <v>0</v>
      </c>
      <c r="E27" s="309">
        <f t="shared" si="4"/>
        <v>2.7168227100000002</v>
      </c>
      <c r="F27" s="309">
        <f t="shared" si="7"/>
        <v>2.7012057700000005</v>
      </c>
      <c r="G27" s="308">
        <v>0</v>
      </c>
      <c r="H27" s="308">
        <v>0.71029993000000002</v>
      </c>
      <c r="I27" s="308">
        <v>0</v>
      </c>
      <c r="J27" s="308">
        <v>6.72647E-3</v>
      </c>
      <c r="K27" s="308">
        <v>0</v>
      </c>
      <c r="L27" s="308">
        <v>2.7100962399999999</v>
      </c>
      <c r="M27" s="308">
        <v>0</v>
      </c>
      <c r="N27" s="308">
        <v>8.8904699999999993E-3</v>
      </c>
      <c r="O27" s="308">
        <v>0</v>
      </c>
      <c r="P27" s="308">
        <v>0</v>
      </c>
      <c r="Q27" s="308">
        <v>0</v>
      </c>
      <c r="R27" s="308">
        <v>1.3563506599999999</v>
      </c>
      <c r="S27" s="308">
        <v>1.3563506599999999</v>
      </c>
      <c r="T27" s="304">
        <f t="shared" si="5"/>
        <v>3.4203961700000001</v>
      </c>
      <c r="U27" s="305">
        <f t="shared" si="6"/>
        <v>1.3719675999999998</v>
      </c>
    </row>
    <row r="28" spans="1:24" x14ac:dyDescent="0.25">
      <c r="A28" s="306" t="s">
        <v>172</v>
      </c>
      <c r="B28" s="307" t="s">
        <v>171</v>
      </c>
      <c r="C28" s="304">
        <v>0</v>
      </c>
      <c r="D28" s="304">
        <v>0</v>
      </c>
      <c r="E28" s="309">
        <f t="shared" si="4"/>
        <v>0</v>
      </c>
      <c r="F28" s="309">
        <f t="shared" si="7"/>
        <v>0</v>
      </c>
      <c r="G28" s="308">
        <v>0</v>
      </c>
      <c r="H28" s="308">
        <v>0</v>
      </c>
      <c r="I28" s="308">
        <v>0</v>
      </c>
      <c r="J28" s="308">
        <v>0</v>
      </c>
      <c r="K28" s="308">
        <v>0</v>
      </c>
      <c r="L28" s="308">
        <v>0</v>
      </c>
      <c r="M28" s="308">
        <v>0</v>
      </c>
      <c r="N28" s="308">
        <v>0</v>
      </c>
      <c r="O28" s="308">
        <v>0</v>
      </c>
      <c r="P28" s="308">
        <v>0</v>
      </c>
      <c r="Q28" s="308">
        <v>0</v>
      </c>
      <c r="R28" s="308">
        <v>0</v>
      </c>
      <c r="S28" s="308">
        <v>0</v>
      </c>
      <c r="T28" s="304">
        <f t="shared" si="5"/>
        <v>0</v>
      </c>
      <c r="U28" s="305">
        <f t="shared" si="6"/>
        <v>0</v>
      </c>
    </row>
    <row r="29" spans="1:24" x14ac:dyDescent="0.25">
      <c r="A29" s="306" t="s">
        <v>170</v>
      </c>
      <c r="B29" s="56" t="s">
        <v>169</v>
      </c>
      <c r="C29" s="304">
        <v>0</v>
      </c>
      <c r="D29" s="304">
        <v>0</v>
      </c>
      <c r="E29" s="309">
        <f t="shared" si="4"/>
        <v>0</v>
      </c>
      <c r="F29" s="309">
        <f t="shared" si="7"/>
        <v>0</v>
      </c>
      <c r="G29" s="308">
        <v>0</v>
      </c>
      <c r="H29" s="308">
        <v>0</v>
      </c>
      <c r="I29" s="308">
        <v>0</v>
      </c>
      <c r="J29" s="308">
        <v>0</v>
      </c>
      <c r="K29" s="308">
        <v>0</v>
      </c>
      <c r="L29" s="308">
        <v>0</v>
      </c>
      <c r="M29" s="308">
        <v>0</v>
      </c>
      <c r="N29" s="308">
        <v>0</v>
      </c>
      <c r="O29" s="308">
        <v>0</v>
      </c>
      <c r="P29" s="308">
        <v>0</v>
      </c>
      <c r="Q29" s="308">
        <v>0</v>
      </c>
      <c r="R29" s="308">
        <v>0</v>
      </c>
      <c r="S29" s="308">
        <v>0</v>
      </c>
      <c r="T29" s="304">
        <f t="shared" si="5"/>
        <v>0</v>
      </c>
      <c r="U29" s="305">
        <f t="shared" si="6"/>
        <v>0</v>
      </c>
    </row>
    <row r="30" spans="1:24" s="310" customFormat="1" ht="47.25" x14ac:dyDescent="0.25">
      <c r="A30" s="302" t="s">
        <v>61</v>
      </c>
      <c r="B30" s="303" t="s">
        <v>168</v>
      </c>
      <c r="C30" s="304">
        <f t="shared" ref="C30:D30" si="8">SUM(C31:C34)</f>
        <v>2.2651400000000002</v>
      </c>
      <c r="D30" s="304">
        <f t="shared" si="8"/>
        <v>0</v>
      </c>
      <c r="E30" s="309">
        <f t="shared" si="4"/>
        <v>2.2651400000000002</v>
      </c>
      <c r="F30" s="309">
        <f t="shared" si="7"/>
        <v>2.2495230600000005</v>
      </c>
      <c r="G30" s="304">
        <f t="shared" ref="G30:S30" si="9">SUM(G31:G34)</f>
        <v>0</v>
      </c>
      <c r="H30" s="304">
        <f t="shared" si="9"/>
        <v>0.59191661000000007</v>
      </c>
      <c r="I30" s="304">
        <f t="shared" si="9"/>
        <v>0</v>
      </c>
      <c r="J30" s="304">
        <f t="shared" si="9"/>
        <v>6.72647E-3</v>
      </c>
      <c r="K30" s="304">
        <f t="shared" si="9"/>
        <v>0</v>
      </c>
      <c r="L30" s="304">
        <f t="shared" ref="L30:O30" si="10">SUM(L31:L34)</f>
        <v>2.2584135300000003</v>
      </c>
      <c r="M30" s="304">
        <f t="shared" si="10"/>
        <v>0</v>
      </c>
      <c r="N30" s="304">
        <f t="shared" si="10"/>
        <v>8.890470000000001E-3</v>
      </c>
      <c r="O30" s="304">
        <f t="shared" si="10"/>
        <v>0</v>
      </c>
      <c r="P30" s="304">
        <f t="shared" si="9"/>
        <v>0</v>
      </c>
      <c r="Q30" s="304">
        <f t="shared" si="9"/>
        <v>0</v>
      </c>
      <c r="R30" s="304">
        <f t="shared" si="9"/>
        <v>1.1373155500000001</v>
      </c>
      <c r="S30" s="304">
        <f t="shared" si="9"/>
        <v>1.1373155500000001</v>
      </c>
      <c r="T30" s="304">
        <f t="shared" si="5"/>
        <v>2.8503301400000005</v>
      </c>
      <c r="U30" s="305">
        <f t="shared" si="6"/>
        <v>1.15293249</v>
      </c>
    </row>
    <row r="31" spans="1:24" x14ac:dyDescent="0.25">
      <c r="A31" s="302" t="s">
        <v>167</v>
      </c>
      <c r="B31" s="307" t="s">
        <v>166</v>
      </c>
      <c r="C31" s="304">
        <v>1.141647E-2</v>
      </c>
      <c r="D31" s="304">
        <v>0</v>
      </c>
      <c r="E31" s="309">
        <f t="shared" si="4"/>
        <v>1.141647E-2</v>
      </c>
      <c r="F31" s="309">
        <f t="shared" si="7"/>
        <v>-4.7000000000067821E-7</v>
      </c>
      <c r="G31" s="308">
        <v>0</v>
      </c>
      <c r="H31" s="308">
        <v>9.7603399999999993E-3</v>
      </c>
      <c r="I31" s="308">
        <v>0</v>
      </c>
      <c r="J31" s="308">
        <v>6.72647E-3</v>
      </c>
      <c r="K31" s="308">
        <v>0</v>
      </c>
      <c r="L31" s="308">
        <v>4.6899999999999997E-3</v>
      </c>
      <c r="M31" s="308">
        <v>0</v>
      </c>
      <c r="N31" s="308">
        <v>4.6904700000000004E-3</v>
      </c>
      <c r="O31" s="308">
        <v>0</v>
      </c>
      <c r="P31" s="308">
        <v>0</v>
      </c>
      <c r="Q31" s="308">
        <v>0</v>
      </c>
      <c r="R31" s="308">
        <v>0</v>
      </c>
      <c r="S31" s="308">
        <v>0</v>
      </c>
      <c r="T31" s="304">
        <f t="shared" si="5"/>
        <v>1.4450339999999999E-2</v>
      </c>
      <c r="U31" s="305">
        <f t="shared" si="6"/>
        <v>1.141694E-2</v>
      </c>
    </row>
    <row r="32" spans="1:24" ht="31.5" x14ac:dyDescent="0.25">
      <c r="A32" s="302" t="s">
        <v>165</v>
      </c>
      <c r="B32" s="307" t="s">
        <v>164</v>
      </c>
      <c r="C32" s="304">
        <v>1.98675</v>
      </c>
      <c r="D32" s="304">
        <v>0</v>
      </c>
      <c r="E32" s="309">
        <f t="shared" si="4"/>
        <v>1.98675</v>
      </c>
      <c r="F32" s="309">
        <f t="shared" si="7"/>
        <v>1.98675</v>
      </c>
      <c r="G32" s="308">
        <v>0</v>
      </c>
      <c r="H32" s="308">
        <v>0.58215627000000003</v>
      </c>
      <c r="I32" s="308">
        <v>0</v>
      </c>
      <c r="J32" s="308">
        <v>0</v>
      </c>
      <c r="K32" s="308">
        <v>0</v>
      </c>
      <c r="L32" s="308">
        <v>1.98675</v>
      </c>
      <c r="M32" s="308">
        <v>0</v>
      </c>
      <c r="N32" s="308">
        <v>0</v>
      </c>
      <c r="O32" s="308">
        <v>0</v>
      </c>
      <c r="P32" s="308">
        <v>0</v>
      </c>
      <c r="Q32" s="308">
        <v>0</v>
      </c>
      <c r="R32" s="308">
        <v>1.09517555</v>
      </c>
      <c r="S32" s="308">
        <v>1.09517555</v>
      </c>
      <c r="T32" s="304">
        <f t="shared" si="5"/>
        <v>2.5689062700000003</v>
      </c>
      <c r="U32" s="305">
        <f t="shared" si="6"/>
        <v>1.09517555</v>
      </c>
    </row>
    <row r="33" spans="1:21" x14ac:dyDescent="0.25">
      <c r="A33" s="302" t="s">
        <v>163</v>
      </c>
      <c r="B33" s="307" t="s">
        <v>162</v>
      </c>
      <c r="C33" s="304">
        <v>3.5920000000000001E-2</v>
      </c>
      <c r="D33" s="304">
        <v>0</v>
      </c>
      <c r="E33" s="309">
        <f t="shared" si="4"/>
        <v>3.5920000000000001E-2</v>
      </c>
      <c r="F33" s="309">
        <f t="shared" si="7"/>
        <v>3.5920000000000001E-2</v>
      </c>
      <c r="G33" s="308">
        <v>0</v>
      </c>
      <c r="H33" s="308">
        <v>0</v>
      </c>
      <c r="I33" s="308">
        <v>0</v>
      </c>
      <c r="J33" s="308">
        <v>0</v>
      </c>
      <c r="K33" s="308">
        <v>0</v>
      </c>
      <c r="L33" s="308">
        <v>3.5920000000000001E-2</v>
      </c>
      <c r="M33" s="308">
        <v>0</v>
      </c>
      <c r="N33" s="308">
        <v>0</v>
      </c>
      <c r="O33" s="308">
        <v>0</v>
      </c>
      <c r="P33" s="308">
        <v>0</v>
      </c>
      <c r="Q33" s="308">
        <v>0</v>
      </c>
      <c r="R33" s="308">
        <v>0</v>
      </c>
      <c r="S33" s="308">
        <v>0</v>
      </c>
      <c r="T33" s="304">
        <f t="shared" si="5"/>
        <v>3.5920000000000001E-2</v>
      </c>
      <c r="U33" s="305">
        <f t="shared" si="6"/>
        <v>0</v>
      </c>
    </row>
    <row r="34" spans="1:21" x14ac:dyDescent="0.25">
      <c r="A34" s="302" t="s">
        <v>161</v>
      </c>
      <c r="B34" s="307" t="s">
        <v>160</v>
      </c>
      <c r="C34" s="304">
        <v>0.23105353000000001</v>
      </c>
      <c r="D34" s="304">
        <v>0</v>
      </c>
      <c r="E34" s="309">
        <f t="shared" si="4"/>
        <v>0.23105353000000001</v>
      </c>
      <c r="F34" s="309">
        <f t="shared" si="7"/>
        <v>0.22685353</v>
      </c>
      <c r="G34" s="308">
        <v>0</v>
      </c>
      <c r="H34" s="308">
        <v>0</v>
      </c>
      <c r="I34" s="308">
        <v>0</v>
      </c>
      <c r="J34" s="308">
        <v>0</v>
      </c>
      <c r="K34" s="308">
        <v>0</v>
      </c>
      <c r="L34" s="308">
        <v>0.23105353000000001</v>
      </c>
      <c r="M34" s="308">
        <v>0</v>
      </c>
      <c r="N34" s="308">
        <v>4.1999999999999997E-3</v>
      </c>
      <c r="O34" s="308">
        <v>0</v>
      </c>
      <c r="P34" s="308">
        <v>0</v>
      </c>
      <c r="Q34" s="308">
        <v>0</v>
      </c>
      <c r="R34" s="308">
        <v>4.2139999999999997E-2</v>
      </c>
      <c r="S34" s="308">
        <v>4.2139999999999997E-2</v>
      </c>
      <c r="T34" s="304">
        <f t="shared" si="5"/>
        <v>0.23105353000000001</v>
      </c>
      <c r="U34" s="305">
        <f t="shared" si="6"/>
        <v>4.6339999999999999E-2</v>
      </c>
    </row>
    <row r="35" spans="1:21" s="310" customFormat="1" ht="31.5" x14ac:dyDescent="0.25">
      <c r="A35" s="302" t="s">
        <v>60</v>
      </c>
      <c r="B35" s="303" t="s">
        <v>159</v>
      </c>
      <c r="C35" s="304">
        <v>0</v>
      </c>
      <c r="D35" s="304">
        <v>0</v>
      </c>
      <c r="E35" s="309">
        <f t="shared" si="4"/>
        <v>0</v>
      </c>
      <c r="F35" s="309">
        <f t="shared" si="7"/>
        <v>0</v>
      </c>
      <c r="G35" s="304">
        <v>0</v>
      </c>
      <c r="H35" s="304">
        <v>0</v>
      </c>
      <c r="I35" s="304">
        <v>0</v>
      </c>
      <c r="J35" s="304">
        <v>0</v>
      </c>
      <c r="K35" s="304">
        <v>0</v>
      </c>
      <c r="L35" s="304">
        <v>0</v>
      </c>
      <c r="M35" s="304">
        <v>0</v>
      </c>
      <c r="N35" s="304">
        <v>0</v>
      </c>
      <c r="O35" s="304">
        <v>0</v>
      </c>
      <c r="P35" s="304">
        <v>0</v>
      </c>
      <c r="Q35" s="304">
        <v>0</v>
      </c>
      <c r="R35" s="304">
        <v>0</v>
      </c>
      <c r="S35" s="304">
        <v>0</v>
      </c>
      <c r="T35" s="304">
        <f t="shared" si="5"/>
        <v>0</v>
      </c>
      <c r="U35" s="305">
        <f t="shared" si="6"/>
        <v>0</v>
      </c>
    </row>
    <row r="36" spans="1:21" ht="31.5" x14ac:dyDescent="0.25">
      <c r="A36" s="306" t="s">
        <v>158</v>
      </c>
      <c r="B36" s="311" t="s">
        <v>157</v>
      </c>
      <c r="C36" s="312">
        <v>0</v>
      </c>
      <c r="D36" s="304">
        <v>0</v>
      </c>
      <c r="E36" s="309">
        <f t="shared" si="4"/>
        <v>0</v>
      </c>
      <c r="F36" s="309">
        <f t="shared" si="7"/>
        <v>0</v>
      </c>
      <c r="G36" s="308">
        <v>0</v>
      </c>
      <c r="H36" s="308">
        <v>0</v>
      </c>
      <c r="I36" s="308">
        <v>0</v>
      </c>
      <c r="J36" s="308">
        <v>0</v>
      </c>
      <c r="K36" s="308">
        <v>0</v>
      </c>
      <c r="L36" s="308">
        <v>0</v>
      </c>
      <c r="M36" s="308">
        <v>0</v>
      </c>
      <c r="N36" s="308">
        <v>0</v>
      </c>
      <c r="O36" s="308">
        <v>0</v>
      </c>
      <c r="P36" s="308">
        <v>0</v>
      </c>
      <c r="Q36" s="308">
        <v>0</v>
      </c>
      <c r="R36" s="308">
        <v>0</v>
      </c>
      <c r="S36" s="308">
        <v>0</v>
      </c>
      <c r="T36" s="304">
        <f t="shared" si="5"/>
        <v>0</v>
      </c>
      <c r="U36" s="305">
        <f t="shared" si="6"/>
        <v>0</v>
      </c>
    </row>
    <row r="37" spans="1:21" x14ac:dyDescent="0.25">
      <c r="A37" s="306" t="s">
        <v>156</v>
      </c>
      <c r="B37" s="311" t="s">
        <v>146</v>
      </c>
      <c r="C37" s="312">
        <v>0</v>
      </c>
      <c r="D37" s="304">
        <v>0</v>
      </c>
      <c r="E37" s="309">
        <f t="shared" si="4"/>
        <v>0</v>
      </c>
      <c r="F37" s="309">
        <f t="shared" si="7"/>
        <v>0</v>
      </c>
      <c r="G37" s="308">
        <v>0</v>
      </c>
      <c r="H37" s="308">
        <v>0</v>
      </c>
      <c r="I37" s="308">
        <v>0</v>
      </c>
      <c r="J37" s="308">
        <v>0</v>
      </c>
      <c r="K37" s="308">
        <v>0</v>
      </c>
      <c r="L37" s="308">
        <v>0</v>
      </c>
      <c r="M37" s="308">
        <v>0</v>
      </c>
      <c r="N37" s="308">
        <v>0</v>
      </c>
      <c r="O37" s="308">
        <v>0</v>
      </c>
      <c r="P37" s="308">
        <v>0</v>
      </c>
      <c r="Q37" s="308">
        <v>0</v>
      </c>
      <c r="R37" s="308">
        <v>0</v>
      </c>
      <c r="S37" s="308">
        <v>0</v>
      </c>
      <c r="T37" s="304">
        <f t="shared" si="5"/>
        <v>0</v>
      </c>
      <c r="U37" s="305">
        <f t="shared" si="6"/>
        <v>0</v>
      </c>
    </row>
    <row r="38" spans="1:21" x14ac:dyDescent="0.25">
      <c r="A38" s="306" t="s">
        <v>155</v>
      </c>
      <c r="B38" s="311" t="s">
        <v>144</v>
      </c>
      <c r="C38" s="312">
        <v>0</v>
      </c>
      <c r="D38" s="304">
        <v>0</v>
      </c>
      <c r="E38" s="309">
        <f t="shared" si="4"/>
        <v>0</v>
      </c>
      <c r="F38" s="309">
        <f t="shared" si="7"/>
        <v>0</v>
      </c>
      <c r="G38" s="308">
        <v>0</v>
      </c>
      <c r="H38" s="308">
        <v>0</v>
      </c>
      <c r="I38" s="308">
        <v>0</v>
      </c>
      <c r="J38" s="308">
        <v>0</v>
      </c>
      <c r="K38" s="308">
        <v>0</v>
      </c>
      <c r="L38" s="308">
        <v>0</v>
      </c>
      <c r="M38" s="308">
        <v>0</v>
      </c>
      <c r="N38" s="308">
        <v>0</v>
      </c>
      <c r="O38" s="308">
        <v>0</v>
      </c>
      <c r="P38" s="308">
        <v>0</v>
      </c>
      <c r="Q38" s="308">
        <v>0</v>
      </c>
      <c r="R38" s="308">
        <v>0</v>
      </c>
      <c r="S38" s="308">
        <v>0</v>
      </c>
      <c r="T38" s="304">
        <f t="shared" si="5"/>
        <v>0</v>
      </c>
      <c r="U38" s="305">
        <f t="shared" si="6"/>
        <v>0</v>
      </c>
    </row>
    <row r="39" spans="1:21" ht="31.5" x14ac:dyDescent="0.25">
      <c r="A39" s="306" t="s">
        <v>154</v>
      </c>
      <c r="B39" s="307" t="s">
        <v>142</v>
      </c>
      <c r="C39" s="304">
        <v>0.57399999999999995</v>
      </c>
      <c r="D39" s="304">
        <v>0</v>
      </c>
      <c r="E39" s="309">
        <f t="shared" si="4"/>
        <v>0.57399999999999995</v>
      </c>
      <c r="F39" s="309">
        <f t="shared" si="7"/>
        <v>0.57399999999999995</v>
      </c>
      <c r="G39" s="308">
        <v>0</v>
      </c>
      <c r="H39" s="308">
        <v>0.57499999999999996</v>
      </c>
      <c r="I39" s="308">
        <v>0</v>
      </c>
      <c r="J39" s="308">
        <v>0</v>
      </c>
      <c r="K39" s="308">
        <v>0</v>
      </c>
      <c r="L39" s="308">
        <v>0.57399999999999995</v>
      </c>
      <c r="M39" s="308">
        <v>0</v>
      </c>
      <c r="N39" s="308">
        <v>0</v>
      </c>
      <c r="O39" s="308">
        <v>0</v>
      </c>
      <c r="P39" s="308">
        <v>0</v>
      </c>
      <c r="Q39" s="308">
        <v>0</v>
      </c>
      <c r="R39" s="308">
        <v>0</v>
      </c>
      <c r="S39" s="308">
        <v>0</v>
      </c>
      <c r="T39" s="304">
        <f t="shared" si="5"/>
        <v>1.149</v>
      </c>
      <c r="U39" s="305">
        <f t="shared" si="6"/>
        <v>0</v>
      </c>
    </row>
    <row r="40" spans="1:21" ht="31.5" x14ac:dyDescent="0.25">
      <c r="A40" s="306" t="s">
        <v>153</v>
      </c>
      <c r="B40" s="307" t="s">
        <v>140</v>
      </c>
      <c r="C40" s="304">
        <v>0</v>
      </c>
      <c r="D40" s="304">
        <v>0</v>
      </c>
      <c r="E40" s="309">
        <f t="shared" si="4"/>
        <v>0</v>
      </c>
      <c r="F40" s="309">
        <f t="shared" si="7"/>
        <v>0</v>
      </c>
      <c r="G40" s="308">
        <v>0</v>
      </c>
      <c r="H40" s="308">
        <v>0</v>
      </c>
      <c r="I40" s="308">
        <v>0</v>
      </c>
      <c r="J40" s="308">
        <v>0</v>
      </c>
      <c r="K40" s="308">
        <v>0</v>
      </c>
      <c r="L40" s="308">
        <v>0</v>
      </c>
      <c r="M40" s="308">
        <v>0</v>
      </c>
      <c r="N40" s="308">
        <v>0</v>
      </c>
      <c r="O40" s="308">
        <v>0</v>
      </c>
      <c r="P40" s="308">
        <v>0</v>
      </c>
      <c r="Q40" s="308">
        <v>0</v>
      </c>
      <c r="R40" s="308">
        <v>0</v>
      </c>
      <c r="S40" s="308">
        <v>0</v>
      </c>
      <c r="T40" s="304">
        <f t="shared" si="5"/>
        <v>0</v>
      </c>
      <c r="U40" s="305">
        <f t="shared" si="6"/>
        <v>0</v>
      </c>
    </row>
    <row r="41" spans="1:21" x14ac:dyDescent="0.25">
      <c r="A41" s="306" t="s">
        <v>152</v>
      </c>
      <c r="B41" s="307" t="s">
        <v>138</v>
      </c>
      <c r="C41" s="304">
        <v>0</v>
      </c>
      <c r="D41" s="304">
        <v>0</v>
      </c>
      <c r="E41" s="309">
        <f t="shared" si="4"/>
        <v>0</v>
      </c>
      <c r="F41" s="309">
        <f t="shared" si="7"/>
        <v>0</v>
      </c>
      <c r="G41" s="308">
        <v>0</v>
      </c>
      <c r="H41" s="308">
        <v>0</v>
      </c>
      <c r="I41" s="308">
        <v>0</v>
      </c>
      <c r="J41" s="308">
        <v>0</v>
      </c>
      <c r="K41" s="308">
        <v>0</v>
      </c>
      <c r="L41" s="308">
        <v>0</v>
      </c>
      <c r="M41" s="308">
        <v>0</v>
      </c>
      <c r="N41" s="308">
        <v>0</v>
      </c>
      <c r="O41" s="308">
        <v>0</v>
      </c>
      <c r="P41" s="308">
        <v>0</v>
      </c>
      <c r="Q41" s="308">
        <v>0</v>
      </c>
      <c r="R41" s="308">
        <v>0</v>
      </c>
      <c r="S41" s="308">
        <v>0</v>
      </c>
      <c r="T41" s="304">
        <f t="shared" si="5"/>
        <v>0</v>
      </c>
      <c r="U41" s="305">
        <f t="shared" si="6"/>
        <v>0</v>
      </c>
    </row>
    <row r="42" spans="1:21" ht="18.75" x14ac:dyDescent="0.25">
      <c r="A42" s="306" t="s">
        <v>151</v>
      </c>
      <c r="B42" s="311" t="s">
        <v>136</v>
      </c>
      <c r="C42" s="312">
        <v>0</v>
      </c>
      <c r="D42" s="304">
        <v>0</v>
      </c>
      <c r="E42" s="309">
        <f t="shared" si="4"/>
        <v>0</v>
      </c>
      <c r="F42" s="309">
        <f t="shared" si="7"/>
        <v>0</v>
      </c>
      <c r="G42" s="308">
        <v>0</v>
      </c>
      <c r="H42" s="308">
        <v>0</v>
      </c>
      <c r="I42" s="308">
        <v>0</v>
      </c>
      <c r="J42" s="308">
        <v>0</v>
      </c>
      <c r="K42" s="308">
        <v>0</v>
      </c>
      <c r="L42" s="308">
        <v>0</v>
      </c>
      <c r="M42" s="308">
        <v>0</v>
      </c>
      <c r="N42" s="308">
        <v>0</v>
      </c>
      <c r="O42" s="308">
        <v>0</v>
      </c>
      <c r="P42" s="308">
        <v>0</v>
      </c>
      <c r="Q42" s="308">
        <v>0</v>
      </c>
      <c r="R42" s="308">
        <v>0</v>
      </c>
      <c r="S42" s="308">
        <v>0</v>
      </c>
      <c r="T42" s="304">
        <f t="shared" si="5"/>
        <v>0</v>
      </c>
      <c r="U42" s="305">
        <f t="shared" si="6"/>
        <v>0</v>
      </c>
    </row>
    <row r="43" spans="1:21" s="310" customFormat="1" x14ac:dyDescent="0.25">
      <c r="A43" s="302" t="s">
        <v>59</v>
      </c>
      <c r="B43" s="303" t="s">
        <v>150</v>
      </c>
      <c r="C43" s="304">
        <v>0</v>
      </c>
      <c r="D43" s="304">
        <v>0</v>
      </c>
      <c r="E43" s="309">
        <f t="shared" si="4"/>
        <v>0</v>
      </c>
      <c r="F43" s="309">
        <f t="shared" si="7"/>
        <v>0</v>
      </c>
      <c r="G43" s="304">
        <v>0</v>
      </c>
      <c r="H43" s="304">
        <v>0</v>
      </c>
      <c r="I43" s="304">
        <v>0</v>
      </c>
      <c r="J43" s="304">
        <v>0</v>
      </c>
      <c r="K43" s="304">
        <v>0</v>
      </c>
      <c r="L43" s="304">
        <v>0</v>
      </c>
      <c r="M43" s="304">
        <v>0</v>
      </c>
      <c r="N43" s="304">
        <v>0</v>
      </c>
      <c r="O43" s="304">
        <v>0</v>
      </c>
      <c r="P43" s="304">
        <v>0</v>
      </c>
      <c r="Q43" s="304">
        <v>0</v>
      </c>
      <c r="R43" s="304">
        <v>0</v>
      </c>
      <c r="S43" s="304">
        <v>0</v>
      </c>
      <c r="T43" s="304">
        <f t="shared" si="5"/>
        <v>0</v>
      </c>
      <c r="U43" s="305">
        <f t="shared" si="6"/>
        <v>0</v>
      </c>
    </row>
    <row r="44" spans="1:21" x14ac:dyDescent="0.25">
      <c r="A44" s="306" t="s">
        <v>149</v>
      </c>
      <c r="B44" s="307" t="s">
        <v>148</v>
      </c>
      <c r="C44" s="304">
        <v>0</v>
      </c>
      <c r="D44" s="304">
        <v>0</v>
      </c>
      <c r="E44" s="309">
        <f t="shared" si="4"/>
        <v>0</v>
      </c>
      <c r="F44" s="309">
        <f t="shared" si="7"/>
        <v>0</v>
      </c>
      <c r="G44" s="308">
        <v>0</v>
      </c>
      <c r="H44" s="308">
        <v>0</v>
      </c>
      <c r="I44" s="308">
        <v>0</v>
      </c>
      <c r="J44" s="308">
        <v>0</v>
      </c>
      <c r="K44" s="308">
        <v>0</v>
      </c>
      <c r="L44" s="308">
        <v>0</v>
      </c>
      <c r="M44" s="308">
        <v>0</v>
      </c>
      <c r="N44" s="308">
        <v>0</v>
      </c>
      <c r="O44" s="308">
        <v>0</v>
      </c>
      <c r="P44" s="308">
        <v>0</v>
      </c>
      <c r="Q44" s="308">
        <v>0</v>
      </c>
      <c r="R44" s="308">
        <v>0</v>
      </c>
      <c r="S44" s="308">
        <v>0</v>
      </c>
      <c r="T44" s="304">
        <f t="shared" si="5"/>
        <v>0</v>
      </c>
      <c r="U44" s="305">
        <f t="shared" si="6"/>
        <v>0</v>
      </c>
    </row>
    <row r="45" spans="1:21" x14ac:dyDescent="0.25">
      <c r="A45" s="306" t="s">
        <v>147</v>
      </c>
      <c r="B45" s="307" t="s">
        <v>146</v>
      </c>
      <c r="C45" s="304">
        <v>0</v>
      </c>
      <c r="D45" s="304">
        <v>0</v>
      </c>
      <c r="E45" s="309">
        <f t="shared" si="4"/>
        <v>0</v>
      </c>
      <c r="F45" s="309">
        <f t="shared" si="7"/>
        <v>0</v>
      </c>
      <c r="G45" s="308">
        <v>0</v>
      </c>
      <c r="H45" s="308">
        <v>0</v>
      </c>
      <c r="I45" s="308">
        <v>0</v>
      </c>
      <c r="J45" s="308">
        <v>0</v>
      </c>
      <c r="K45" s="308">
        <v>0</v>
      </c>
      <c r="L45" s="308">
        <v>0</v>
      </c>
      <c r="M45" s="308">
        <v>0</v>
      </c>
      <c r="N45" s="308">
        <v>0</v>
      </c>
      <c r="O45" s="308">
        <v>0</v>
      </c>
      <c r="P45" s="308">
        <v>0</v>
      </c>
      <c r="Q45" s="308">
        <v>0</v>
      </c>
      <c r="R45" s="308">
        <v>0</v>
      </c>
      <c r="S45" s="308">
        <v>0</v>
      </c>
      <c r="T45" s="304">
        <f t="shared" si="5"/>
        <v>0</v>
      </c>
      <c r="U45" s="305">
        <f t="shared" si="6"/>
        <v>0</v>
      </c>
    </row>
    <row r="46" spans="1:21" x14ac:dyDescent="0.25">
      <c r="A46" s="306" t="s">
        <v>145</v>
      </c>
      <c r="B46" s="307" t="s">
        <v>144</v>
      </c>
      <c r="C46" s="304">
        <v>0</v>
      </c>
      <c r="D46" s="304">
        <v>0</v>
      </c>
      <c r="E46" s="309">
        <f t="shared" si="4"/>
        <v>0</v>
      </c>
      <c r="F46" s="309">
        <f t="shared" si="7"/>
        <v>0</v>
      </c>
      <c r="G46" s="308">
        <v>0</v>
      </c>
      <c r="H46" s="308">
        <v>0</v>
      </c>
      <c r="I46" s="308">
        <v>0</v>
      </c>
      <c r="J46" s="308">
        <v>0</v>
      </c>
      <c r="K46" s="308">
        <v>0</v>
      </c>
      <c r="L46" s="308">
        <v>0</v>
      </c>
      <c r="M46" s="308">
        <v>0</v>
      </c>
      <c r="N46" s="308">
        <v>0</v>
      </c>
      <c r="O46" s="308">
        <v>0</v>
      </c>
      <c r="P46" s="308">
        <v>0</v>
      </c>
      <c r="Q46" s="308">
        <v>0</v>
      </c>
      <c r="R46" s="308">
        <v>0</v>
      </c>
      <c r="S46" s="308">
        <v>0</v>
      </c>
      <c r="T46" s="304">
        <f t="shared" si="5"/>
        <v>0</v>
      </c>
      <c r="U46" s="305">
        <f t="shared" si="6"/>
        <v>0</v>
      </c>
    </row>
    <row r="47" spans="1:21" ht="31.5" x14ac:dyDescent="0.25">
      <c r="A47" s="306" t="s">
        <v>143</v>
      </c>
      <c r="B47" s="307" t="s">
        <v>142</v>
      </c>
      <c r="C47" s="304">
        <v>0.57399999999999995</v>
      </c>
      <c r="D47" s="304">
        <v>0</v>
      </c>
      <c r="E47" s="309">
        <f t="shared" si="4"/>
        <v>0.57399999999999995</v>
      </c>
      <c r="F47" s="309">
        <f t="shared" si="7"/>
        <v>0.57399999999999995</v>
      </c>
      <c r="G47" s="308">
        <v>0</v>
      </c>
      <c r="H47" s="308">
        <v>0.57499999999999996</v>
      </c>
      <c r="I47" s="308">
        <v>0</v>
      </c>
      <c r="J47" s="308">
        <v>0</v>
      </c>
      <c r="K47" s="308">
        <v>0</v>
      </c>
      <c r="L47" s="308">
        <v>0.57399999999999995</v>
      </c>
      <c r="M47" s="308">
        <v>0</v>
      </c>
      <c r="N47" s="308">
        <v>0</v>
      </c>
      <c r="O47" s="308">
        <v>0</v>
      </c>
      <c r="P47" s="308">
        <v>0</v>
      </c>
      <c r="Q47" s="308">
        <v>0</v>
      </c>
      <c r="R47" s="308">
        <v>0</v>
      </c>
      <c r="S47" s="308">
        <v>0</v>
      </c>
      <c r="T47" s="304">
        <f t="shared" si="5"/>
        <v>1.149</v>
      </c>
      <c r="U47" s="305">
        <f t="shared" si="6"/>
        <v>0</v>
      </c>
    </row>
    <row r="48" spans="1:21" ht="31.5" x14ac:dyDescent="0.25">
      <c r="A48" s="306" t="s">
        <v>141</v>
      </c>
      <c r="B48" s="307" t="s">
        <v>140</v>
      </c>
      <c r="C48" s="304">
        <v>0</v>
      </c>
      <c r="D48" s="304">
        <v>0</v>
      </c>
      <c r="E48" s="309">
        <f t="shared" si="4"/>
        <v>0</v>
      </c>
      <c r="F48" s="309">
        <f t="shared" si="7"/>
        <v>0</v>
      </c>
      <c r="G48" s="308">
        <v>0</v>
      </c>
      <c r="H48" s="308">
        <v>0</v>
      </c>
      <c r="I48" s="308">
        <v>0</v>
      </c>
      <c r="J48" s="308">
        <v>0</v>
      </c>
      <c r="K48" s="308">
        <v>0</v>
      </c>
      <c r="L48" s="308">
        <v>0</v>
      </c>
      <c r="M48" s="308">
        <v>0</v>
      </c>
      <c r="N48" s="308">
        <v>0</v>
      </c>
      <c r="O48" s="308">
        <v>0</v>
      </c>
      <c r="P48" s="308">
        <v>0</v>
      </c>
      <c r="Q48" s="308">
        <v>0</v>
      </c>
      <c r="R48" s="308">
        <v>0</v>
      </c>
      <c r="S48" s="308">
        <v>0</v>
      </c>
      <c r="T48" s="304">
        <f t="shared" si="5"/>
        <v>0</v>
      </c>
      <c r="U48" s="305">
        <f t="shared" si="6"/>
        <v>0</v>
      </c>
    </row>
    <row r="49" spans="1:21" x14ac:dyDescent="0.25">
      <c r="A49" s="306" t="s">
        <v>139</v>
      </c>
      <c r="B49" s="307" t="s">
        <v>138</v>
      </c>
      <c r="C49" s="304">
        <v>0</v>
      </c>
      <c r="D49" s="304">
        <v>0</v>
      </c>
      <c r="E49" s="309">
        <f t="shared" si="4"/>
        <v>0</v>
      </c>
      <c r="F49" s="309">
        <f t="shared" si="7"/>
        <v>0</v>
      </c>
      <c r="G49" s="308">
        <v>0</v>
      </c>
      <c r="H49" s="308">
        <v>0</v>
      </c>
      <c r="I49" s="308">
        <v>0</v>
      </c>
      <c r="J49" s="308">
        <v>0</v>
      </c>
      <c r="K49" s="308">
        <v>0</v>
      </c>
      <c r="L49" s="308">
        <v>0</v>
      </c>
      <c r="M49" s="308">
        <v>0</v>
      </c>
      <c r="N49" s="308">
        <v>0</v>
      </c>
      <c r="O49" s="308">
        <v>0</v>
      </c>
      <c r="P49" s="308">
        <v>0</v>
      </c>
      <c r="Q49" s="308">
        <v>0</v>
      </c>
      <c r="R49" s="308">
        <v>0</v>
      </c>
      <c r="S49" s="308">
        <v>0</v>
      </c>
      <c r="T49" s="304">
        <f t="shared" si="5"/>
        <v>0</v>
      </c>
      <c r="U49" s="305">
        <f t="shared" si="6"/>
        <v>0</v>
      </c>
    </row>
    <row r="50" spans="1:21" ht="18.75" x14ac:dyDescent="0.25">
      <c r="A50" s="306" t="s">
        <v>137</v>
      </c>
      <c r="B50" s="311" t="s">
        <v>136</v>
      </c>
      <c r="C50" s="304">
        <v>0</v>
      </c>
      <c r="D50" s="304">
        <v>0</v>
      </c>
      <c r="E50" s="309">
        <f t="shared" si="4"/>
        <v>0</v>
      </c>
      <c r="F50" s="309">
        <f t="shared" si="7"/>
        <v>0</v>
      </c>
      <c r="G50" s="308">
        <v>0</v>
      </c>
      <c r="H50" s="308">
        <v>0</v>
      </c>
      <c r="I50" s="308">
        <v>0</v>
      </c>
      <c r="J50" s="308">
        <v>0</v>
      </c>
      <c r="K50" s="308">
        <v>0</v>
      </c>
      <c r="L50" s="308">
        <v>0</v>
      </c>
      <c r="M50" s="308">
        <v>0</v>
      </c>
      <c r="N50" s="308">
        <v>0</v>
      </c>
      <c r="O50" s="308">
        <v>0</v>
      </c>
      <c r="P50" s="308">
        <v>0</v>
      </c>
      <c r="Q50" s="308">
        <v>0</v>
      </c>
      <c r="R50" s="308">
        <v>0</v>
      </c>
      <c r="S50" s="308">
        <v>0</v>
      </c>
      <c r="T50" s="304">
        <f t="shared" si="5"/>
        <v>0</v>
      </c>
      <c r="U50" s="305">
        <f t="shared" si="6"/>
        <v>0</v>
      </c>
    </row>
    <row r="51" spans="1:21" s="310" customFormat="1" ht="35.25" customHeight="1" x14ac:dyDescent="0.25">
      <c r="A51" s="302" t="s">
        <v>57</v>
      </c>
      <c r="B51" s="303" t="s">
        <v>135</v>
      </c>
      <c r="C51" s="304">
        <v>0</v>
      </c>
      <c r="D51" s="304">
        <v>0</v>
      </c>
      <c r="E51" s="309">
        <f t="shared" si="4"/>
        <v>0</v>
      </c>
      <c r="F51" s="309">
        <f t="shared" si="7"/>
        <v>0</v>
      </c>
      <c r="G51" s="304">
        <v>0</v>
      </c>
      <c r="H51" s="304">
        <v>0</v>
      </c>
      <c r="I51" s="304">
        <v>0</v>
      </c>
      <c r="J51" s="304">
        <v>0</v>
      </c>
      <c r="K51" s="304">
        <v>0</v>
      </c>
      <c r="L51" s="304">
        <v>0</v>
      </c>
      <c r="M51" s="304">
        <v>0</v>
      </c>
      <c r="N51" s="304">
        <v>0</v>
      </c>
      <c r="O51" s="304">
        <v>0</v>
      </c>
      <c r="P51" s="304">
        <v>0</v>
      </c>
      <c r="Q51" s="304">
        <v>0</v>
      </c>
      <c r="R51" s="304">
        <v>0</v>
      </c>
      <c r="S51" s="304">
        <v>0</v>
      </c>
      <c r="T51" s="304">
        <f t="shared" si="5"/>
        <v>0</v>
      </c>
      <c r="U51" s="305">
        <f t="shared" si="6"/>
        <v>0</v>
      </c>
    </row>
    <row r="52" spans="1:21" x14ac:dyDescent="0.25">
      <c r="A52" s="306" t="s">
        <v>134</v>
      </c>
      <c r="B52" s="307" t="s">
        <v>133</v>
      </c>
      <c r="C52" s="304">
        <v>2.2651400000000002</v>
      </c>
      <c r="D52" s="304">
        <v>0</v>
      </c>
      <c r="E52" s="309">
        <f t="shared" si="4"/>
        <v>2.2651400000000002</v>
      </c>
      <c r="F52" s="309">
        <f t="shared" si="7"/>
        <v>2.2651400000000002</v>
      </c>
      <c r="G52" s="308">
        <v>0</v>
      </c>
      <c r="H52" s="308">
        <v>0.59191661000000007</v>
      </c>
      <c r="I52" s="308">
        <v>0</v>
      </c>
      <c r="J52" s="308">
        <v>0</v>
      </c>
      <c r="K52" s="308">
        <v>0</v>
      </c>
      <c r="L52" s="308">
        <v>2.2651400000000002</v>
      </c>
      <c r="M52" s="308">
        <v>0</v>
      </c>
      <c r="N52" s="308">
        <v>0</v>
      </c>
      <c r="O52" s="308">
        <v>0</v>
      </c>
      <c r="P52" s="308">
        <v>0</v>
      </c>
      <c r="Q52" s="308">
        <v>0</v>
      </c>
      <c r="R52" s="308">
        <v>0</v>
      </c>
      <c r="S52" s="308">
        <v>0</v>
      </c>
      <c r="T52" s="304">
        <f t="shared" si="5"/>
        <v>2.8570566100000003</v>
      </c>
      <c r="U52" s="305">
        <f t="shared" si="6"/>
        <v>0</v>
      </c>
    </row>
    <row r="53" spans="1:21" x14ac:dyDescent="0.25">
      <c r="A53" s="306" t="s">
        <v>132</v>
      </c>
      <c r="B53" s="307" t="s">
        <v>126</v>
      </c>
      <c r="C53" s="304">
        <v>0</v>
      </c>
      <c r="D53" s="304">
        <v>0</v>
      </c>
      <c r="E53" s="309">
        <f t="shared" si="4"/>
        <v>0</v>
      </c>
      <c r="F53" s="309">
        <f t="shared" si="7"/>
        <v>0</v>
      </c>
      <c r="G53" s="308">
        <v>0</v>
      </c>
      <c r="H53" s="308">
        <v>0</v>
      </c>
      <c r="I53" s="308">
        <v>0</v>
      </c>
      <c r="J53" s="308">
        <v>0</v>
      </c>
      <c r="K53" s="308">
        <v>0</v>
      </c>
      <c r="L53" s="308">
        <v>0</v>
      </c>
      <c r="M53" s="308">
        <v>0</v>
      </c>
      <c r="N53" s="308">
        <v>0</v>
      </c>
      <c r="O53" s="308">
        <v>0</v>
      </c>
      <c r="P53" s="308">
        <v>0</v>
      </c>
      <c r="Q53" s="308">
        <v>0</v>
      </c>
      <c r="R53" s="308">
        <v>0</v>
      </c>
      <c r="S53" s="308">
        <v>0</v>
      </c>
      <c r="T53" s="304">
        <f t="shared" si="5"/>
        <v>0</v>
      </c>
      <c r="U53" s="305">
        <f t="shared" si="6"/>
        <v>0</v>
      </c>
    </row>
    <row r="54" spans="1:21" x14ac:dyDescent="0.25">
      <c r="A54" s="306" t="s">
        <v>131</v>
      </c>
      <c r="B54" s="311" t="s">
        <v>125</v>
      </c>
      <c r="C54" s="312">
        <v>0</v>
      </c>
      <c r="D54" s="304">
        <v>0</v>
      </c>
      <c r="E54" s="309">
        <f t="shared" si="4"/>
        <v>0</v>
      </c>
      <c r="F54" s="309">
        <f t="shared" si="7"/>
        <v>0</v>
      </c>
      <c r="G54" s="308">
        <v>0</v>
      </c>
      <c r="H54" s="308">
        <v>0</v>
      </c>
      <c r="I54" s="308">
        <v>0</v>
      </c>
      <c r="J54" s="308">
        <v>0</v>
      </c>
      <c r="K54" s="308">
        <v>0</v>
      </c>
      <c r="L54" s="308">
        <v>0</v>
      </c>
      <c r="M54" s="308">
        <v>0</v>
      </c>
      <c r="N54" s="308">
        <v>0</v>
      </c>
      <c r="O54" s="308">
        <v>0</v>
      </c>
      <c r="P54" s="308">
        <v>0</v>
      </c>
      <c r="Q54" s="308">
        <v>0</v>
      </c>
      <c r="R54" s="308">
        <v>0</v>
      </c>
      <c r="S54" s="308">
        <v>0</v>
      </c>
      <c r="T54" s="304">
        <f t="shared" si="5"/>
        <v>0</v>
      </c>
      <c r="U54" s="305">
        <f t="shared" si="6"/>
        <v>0</v>
      </c>
    </row>
    <row r="55" spans="1:21" x14ac:dyDescent="0.25">
      <c r="A55" s="306" t="s">
        <v>130</v>
      </c>
      <c r="B55" s="311" t="s">
        <v>124</v>
      </c>
      <c r="C55" s="312">
        <v>0</v>
      </c>
      <c r="D55" s="304">
        <v>0</v>
      </c>
      <c r="E55" s="309">
        <f t="shared" si="4"/>
        <v>0</v>
      </c>
      <c r="F55" s="309">
        <f t="shared" si="7"/>
        <v>0</v>
      </c>
      <c r="G55" s="308">
        <v>0</v>
      </c>
      <c r="H55" s="308">
        <v>0</v>
      </c>
      <c r="I55" s="308">
        <v>0</v>
      </c>
      <c r="J55" s="308">
        <v>0</v>
      </c>
      <c r="K55" s="308">
        <v>0</v>
      </c>
      <c r="L55" s="308">
        <v>0</v>
      </c>
      <c r="M55" s="308">
        <v>0</v>
      </c>
      <c r="N55" s="308">
        <v>0</v>
      </c>
      <c r="O55" s="308">
        <v>0</v>
      </c>
      <c r="P55" s="308">
        <v>0</v>
      </c>
      <c r="Q55" s="308">
        <v>0</v>
      </c>
      <c r="R55" s="308">
        <v>0</v>
      </c>
      <c r="S55" s="308">
        <v>0</v>
      </c>
      <c r="T55" s="304">
        <f t="shared" si="5"/>
        <v>0</v>
      </c>
      <c r="U55" s="305">
        <f t="shared" si="6"/>
        <v>0</v>
      </c>
    </row>
    <row r="56" spans="1:21" x14ac:dyDescent="0.25">
      <c r="A56" s="306" t="s">
        <v>129</v>
      </c>
      <c r="B56" s="311" t="s">
        <v>123</v>
      </c>
      <c r="C56" s="312">
        <v>0.57399999999999995</v>
      </c>
      <c r="D56" s="304">
        <v>0</v>
      </c>
      <c r="E56" s="309">
        <f t="shared" si="4"/>
        <v>0.57399999999999995</v>
      </c>
      <c r="F56" s="309">
        <f t="shared" si="7"/>
        <v>0.57399999999999995</v>
      </c>
      <c r="G56" s="308">
        <v>0</v>
      </c>
      <c r="H56" s="308">
        <v>0.57499999999999996</v>
      </c>
      <c r="I56" s="308">
        <v>0</v>
      </c>
      <c r="J56" s="308">
        <v>0</v>
      </c>
      <c r="K56" s="308">
        <v>0</v>
      </c>
      <c r="L56" s="308">
        <v>0.57399999999999995</v>
      </c>
      <c r="M56" s="308">
        <v>0</v>
      </c>
      <c r="N56" s="308">
        <v>0</v>
      </c>
      <c r="O56" s="308">
        <v>0</v>
      </c>
      <c r="P56" s="308">
        <v>0</v>
      </c>
      <c r="Q56" s="308">
        <v>0</v>
      </c>
      <c r="R56" s="308">
        <v>0</v>
      </c>
      <c r="S56" s="308">
        <v>0</v>
      </c>
      <c r="T56" s="304">
        <f t="shared" si="5"/>
        <v>1.149</v>
      </c>
      <c r="U56" s="305">
        <f t="shared" si="6"/>
        <v>0</v>
      </c>
    </row>
    <row r="57" spans="1:21" ht="18.75" x14ac:dyDescent="0.25">
      <c r="A57" s="306" t="s">
        <v>128</v>
      </c>
      <c r="B57" s="311" t="s">
        <v>122</v>
      </c>
      <c r="C57" s="312">
        <v>0</v>
      </c>
      <c r="D57" s="304">
        <v>0</v>
      </c>
      <c r="E57" s="309">
        <f t="shared" si="4"/>
        <v>0</v>
      </c>
      <c r="F57" s="309">
        <f t="shared" si="7"/>
        <v>0</v>
      </c>
      <c r="G57" s="308">
        <v>0</v>
      </c>
      <c r="H57" s="308">
        <v>0</v>
      </c>
      <c r="I57" s="308">
        <v>0</v>
      </c>
      <c r="J57" s="308">
        <v>0</v>
      </c>
      <c r="K57" s="308">
        <v>0</v>
      </c>
      <c r="L57" s="308">
        <v>0</v>
      </c>
      <c r="M57" s="308">
        <v>0</v>
      </c>
      <c r="N57" s="308">
        <v>0</v>
      </c>
      <c r="O57" s="308">
        <v>0</v>
      </c>
      <c r="P57" s="308">
        <v>0</v>
      </c>
      <c r="Q57" s="308">
        <v>0</v>
      </c>
      <c r="R57" s="308">
        <v>0</v>
      </c>
      <c r="S57" s="308">
        <v>0</v>
      </c>
      <c r="T57" s="304">
        <f t="shared" si="5"/>
        <v>0</v>
      </c>
      <c r="U57" s="305">
        <f t="shared" si="6"/>
        <v>0</v>
      </c>
    </row>
    <row r="58" spans="1:21" s="310" customFormat="1" ht="36.75" customHeight="1" x14ac:dyDescent="0.25">
      <c r="A58" s="302" t="s">
        <v>56</v>
      </c>
      <c r="B58" s="313" t="s">
        <v>226</v>
      </c>
      <c r="C58" s="312">
        <v>0</v>
      </c>
      <c r="D58" s="304">
        <v>0</v>
      </c>
      <c r="E58" s="309">
        <f t="shared" si="4"/>
        <v>0</v>
      </c>
      <c r="F58" s="309">
        <f t="shared" si="7"/>
        <v>0</v>
      </c>
      <c r="G58" s="304">
        <v>0</v>
      </c>
      <c r="H58" s="304">
        <v>0</v>
      </c>
      <c r="I58" s="304">
        <v>0</v>
      </c>
      <c r="J58" s="304">
        <v>0</v>
      </c>
      <c r="K58" s="304">
        <v>0</v>
      </c>
      <c r="L58" s="304">
        <v>0</v>
      </c>
      <c r="M58" s="304">
        <v>0</v>
      </c>
      <c r="N58" s="304">
        <v>0</v>
      </c>
      <c r="O58" s="304">
        <v>0</v>
      </c>
      <c r="P58" s="304">
        <v>0</v>
      </c>
      <c r="Q58" s="304">
        <v>0</v>
      </c>
      <c r="R58" s="304">
        <v>0</v>
      </c>
      <c r="S58" s="304">
        <v>0</v>
      </c>
      <c r="T58" s="304">
        <f t="shared" si="5"/>
        <v>0</v>
      </c>
      <c r="U58" s="305">
        <f t="shared" si="6"/>
        <v>0</v>
      </c>
    </row>
    <row r="59" spans="1:21" s="310" customFormat="1" x14ac:dyDescent="0.25">
      <c r="A59" s="302" t="s">
        <v>54</v>
      </c>
      <c r="B59" s="303" t="s">
        <v>127</v>
      </c>
      <c r="C59" s="304">
        <v>0</v>
      </c>
      <c r="D59" s="304">
        <v>0</v>
      </c>
      <c r="E59" s="309">
        <f t="shared" si="4"/>
        <v>0</v>
      </c>
      <c r="F59" s="309">
        <f t="shared" si="7"/>
        <v>0</v>
      </c>
      <c r="G59" s="304">
        <v>0</v>
      </c>
      <c r="H59" s="304">
        <v>0</v>
      </c>
      <c r="I59" s="304">
        <v>0</v>
      </c>
      <c r="J59" s="304">
        <v>0</v>
      </c>
      <c r="K59" s="304">
        <v>0</v>
      </c>
      <c r="L59" s="304">
        <v>0</v>
      </c>
      <c r="M59" s="304">
        <v>0</v>
      </c>
      <c r="N59" s="304">
        <v>0</v>
      </c>
      <c r="O59" s="304">
        <v>0</v>
      </c>
      <c r="P59" s="304">
        <v>0</v>
      </c>
      <c r="Q59" s="304">
        <v>0</v>
      </c>
      <c r="R59" s="304">
        <v>0</v>
      </c>
      <c r="S59" s="304">
        <v>0</v>
      </c>
      <c r="T59" s="304">
        <f t="shared" si="5"/>
        <v>0</v>
      </c>
      <c r="U59" s="305">
        <f t="shared" si="6"/>
        <v>0</v>
      </c>
    </row>
    <row r="60" spans="1:21" x14ac:dyDescent="0.25">
      <c r="A60" s="306" t="s">
        <v>220</v>
      </c>
      <c r="B60" s="55" t="s">
        <v>148</v>
      </c>
      <c r="C60" s="196">
        <v>0</v>
      </c>
      <c r="D60" s="304">
        <v>0</v>
      </c>
      <c r="E60" s="309">
        <f t="shared" si="4"/>
        <v>0</v>
      </c>
      <c r="F60" s="309">
        <f t="shared" si="7"/>
        <v>0</v>
      </c>
      <c r="G60" s="308">
        <v>0</v>
      </c>
      <c r="H60" s="308">
        <v>0</v>
      </c>
      <c r="I60" s="308">
        <v>0</v>
      </c>
      <c r="J60" s="308">
        <v>0</v>
      </c>
      <c r="K60" s="308">
        <v>0</v>
      </c>
      <c r="L60" s="308">
        <v>0</v>
      </c>
      <c r="M60" s="308">
        <v>0</v>
      </c>
      <c r="N60" s="308">
        <v>0</v>
      </c>
      <c r="O60" s="308">
        <v>0</v>
      </c>
      <c r="P60" s="308">
        <v>0</v>
      </c>
      <c r="Q60" s="308">
        <v>0</v>
      </c>
      <c r="R60" s="308">
        <v>0</v>
      </c>
      <c r="S60" s="308">
        <v>0</v>
      </c>
      <c r="T60" s="304">
        <f t="shared" si="5"/>
        <v>0</v>
      </c>
      <c r="U60" s="305">
        <f t="shared" si="6"/>
        <v>0</v>
      </c>
    </row>
    <row r="61" spans="1:21" x14ac:dyDescent="0.25">
      <c r="A61" s="306" t="s">
        <v>221</v>
      </c>
      <c r="B61" s="55" t="s">
        <v>146</v>
      </c>
      <c r="C61" s="196">
        <v>0</v>
      </c>
      <c r="D61" s="304">
        <v>0</v>
      </c>
      <c r="E61" s="309">
        <f t="shared" si="4"/>
        <v>0</v>
      </c>
      <c r="F61" s="309">
        <f t="shared" si="7"/>
        <v>0</v>
      </c>
      <c r="G61" s="308">
        <v>0</v>
      </c>
      <c r="H61" s="308">
        <v>0</v>
      </c>
      <c r="I61" s="308">
        <v>0</v>
      </c>
      <c r="J61" s="308">
        <v>0</v>
      </c>
      <c r="K61" s="308">
        <v>0</v>
      </c>
      <c r="L61" s="308">
        <v>0</v>
      </c>
      <c r="M61" s="308">
        <v>0</v>
      </c>
      <c r="N61" s="308">
        <v>0</v>
      </c>
      <c r="O61" s="308">
        <v>0</v>
      </c>
      <c r="P61" s="308">
        <v>0</v>
      </c>
      <c r="Q61" s="308">
        <v>0</v>
      </c>
      <c r="R61" s="308">
        <v>0</v>
      </c>
      <c r="S61" s="308">
        <v>0</v>
      </c>
      <c r="T61" s="304">
        <f t="shared" si="5"/>
        <v>0</v>
      </c>
      <c r="U61" s="305">
        <f t="shared" si="6"/>
        <v>0</v>
      </c>
    </row>
    <row r="62" spans="1:21" x14ac:dyDescent="0.25">
      <c r="A62" s="306" t="s">
        <v>222</v>
      </c>
      <c r="B62" s="55" t="s">
        <v>144</v>
      </c>
      <c r="C62" s="196">
        <v>0</v>
      </c>
      <c r="D62" s="304">
        <v>0</v>
      </c>
      <c r="E62" s="309">
        <f t="shared" si="4"/>
        <v>0</v>
      </c>
      <c r="F62" s="309">
        <f t="shared" si="7"/>
        <v>0</v>
      </c>
      <c r="G62" s="308">
        <v>0</v>
      </c>
      <c r="H62" s="308">
        <v>0</v>
      </c>
      <c r="I62" s="308">
        <v>0</v>
      </c>
      <c r="J62" s="308">
        <v>0</v>
      </c>
      <c r="K62" s="308">
        <v>0</v>
      </c>
      <c r="L62" s="308">
        <v>0</v>
      </c>
      <c r="M62" s="308">
        <v>0</v>
      </c>
      <c r="N62" s="308">
        <v>0</v>
      </c>
      <c r="O62" s="308">
        <v>0</v>
      </c>
      <c r="P62" s="308">
        <v>0</v>
      </c>
      <c r="Q62" s="308">
        <v>0</v>
      </c>
      <c r="R62" s="308">
        <v>0</v>
      </c>
      <c r="S62" s="308">
        <v>0</v>
      </c>
      <c r="T62" s="304">
        <f t="shared" si="5"/>
        <v>0</v>
      </c>
      <c r="U62" s="305">
        <f t="shared" si="6"/>
        <v>0</v>
      </c>
    </row>
    <row r="63" spans="1:21" x14ac:dyDescent="0.25">
      <c r="A63" s="306" t="s">
        <v>223</v>
      </c>
      <c r="B63" s="55" t="s">
        <v>225</v>
      </c>
      <c r="C63" s="196">
        <v>0.47399999999999998</v>
      </c>
      <c r="D63" s="304">
        <v>0</v>
      </c>
      <c r="E63" s="309">
        <f t="shared" si="4"/>
        <v>0.47399999999999998</v>
      </c>
      <c r="F63" s="309">
        <f t="shared" si="7"/>
        <v>0.47399999999999998</v>
      </c>
      <c r="G63" s="308">
        <v>0</v>
      </c>
      <c r="H63" s="308">
        <v>0.55000000000000004</v>
      </c>
      <c r="I63" s="308">
        <v>0</v>
      </c>
      <c r="J63" s="308">
        <v>0</v>
      </c>
      <c r="K63" s="308">
        <v>0</v>
      </c>
      <c r="L63" s="308">
        <v>0.47399999999999998</v>
      </c>
      <c r="M63" s="308">
        <v>0</v>
      </c>
      <c r="N63" s="308">
        <v>0</v>
      </c>
      <c r="O63" s="308">
        <v>0</v>
      </c>
      <c r="P63" s="308">
        <v>0</v>
      </c>
      <c r="Q63" s="308">
        <v>0</v>
      </c>
      <c r="R63" s="308">
        <v>0</v>
      </c>
      <c r="S63" s="308">
        <v>0</v>
      </c>
      <c r="T63" s="304">
        <f t="shared" si="5"/>
        <v>1.024</v>
      </c>
      <c r="U63" s="305">
        <f t="shared" si="6"/>
        <v>0</v>
      </c>
    </row>
    <row r="64" spans="1:21" ht="18.75" x14ac:dyDescent="0.25">
      <c r="A64" s="306" t="s">
        <v>224</v>
      </c>
      <c r="B64" s="311" t="s">
        <v>122</v>
      </c>
      <c r="C64" s="312">
        <v>0</v>
      </c>
      <c r="D64" s="304">
        <v>0</v>
      </c>
      <c r="E64" s="309">
        <f t="shared" si="4"/>
        <v>0</v>
      </c>
      <c r="F64" s="309">
        <f t="shared" si="7"/>
        <v>0</v>
      </c>
      <c r="G64" s="308">
        <v>0</v>
      </c>
      <c r="H64" s="308">
        <v>0</v>
      </c>
      <c r="I64" s="308">
        <v>0</v>
      </c>
      <c r="J64" s="308">
        <v>0</v>
      </c>
      <c r="K64" s="308">
        <v>0</v>
      </c>
      <c r="L64" s="308">
        <v>0</v>
      </c>
      <c r="M64" s="308">
        <v>0</v>
      </c>
      <c r="N64" s="308">
        <v>0</v>
      </c>
      <c r="O64" s="308">
        <v>0</v>
      </c>
      <c r="P64" s="308">
        <v>0</v>
      </c>
      <c r="Q64" s="308">
        <v>0</v>
      </c>
      <c r="R64" s="308">
        <v>0</v>
      </c>
      <c r="S64" s="308">
        <v>0</v>
      </c>
      <c r="T64" s="304">
        <f t="shared" si="5"/>
        <v>0</v>
      </c>
      <c r="U64" s="305">
        <f t="shared" si="6"/>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493"/>
      <c r="C66" s="493"/>
      <c r="D66" s="493"/>
      <c r="E66" s="493"/>
      <c r="F66" s="493"/>
      <c r="G66" s="493"/>
      <c r="H66" s="493"/>
      <c r="I66" s="493"/>
      <c r="J66" s="493"/>
      <c r="K66" s="493"/>
      <c r="L66" s="493"/>
      <c r="M66" s="493"/>
      <c r="N66" s="493"/>
      <c r="O66" s="493"/>
      <c r="P66" s="493"/>
      <c r="Q66" s="493"/>
      <c r="R66" s="250"/>
      <c r="S66" s="250"/>
      <c r="T66" s="52"/>
    </row>
    <row r="67" spans="1:20" x14ac:dyDescent="0.25">
      <c r="A67" s="49"/>
      <c r="B67" s="49"/>
      <c r="C67" s="49"/>
      <c r="D67" s="49"/>
      <c r="E67" s="49"/>
      <c r="F67" s="49"/>
      <c r="T67" s="49"/>
    </row>
    <row r="68" spans="1:20" ht="50.25" customHeight="1" x14ac:dyDescent="0.25">
      <c r="A68" s="49"/>
      <c r="B68" s="500"/>
      <c r="C68" s="500"/>
      <c r="D68" s="500"/>
      <c r="E68" s="500"/>
      <c r="F68" s="500"/>
      <c r="G68" s="500"/>
      <c r="H68" s="500"/>
      <c r="I68" s="500"/>
      <c r="J68" s="500"/>
      <c r="K68" s="500"/>
      <c r="L68" s="500"/>
      <c r="M68" s="500"/>
      <c r="N68" s="500"/>
      <c r="O68" s="500"/>
      <c r="P68" s="500"/>
      <c r="Q68" s="500"/>
      <c r="R68" s="251"/>
      <c r="S68" s="251"/>
      <c r="T68" s="49"/>
    </row>
    <row r="69" spans="1:20" x14ac:dyDescent="0.25">
      <c r="A69" s="49"/>
      <c r="B69" s="49"/>
      <c r="C69" s="49"/>
      <c r="D69" s="49"/>
      <c r="E69" s="49"/>
      <c r="F69" s="49"/>
      <c r="T69" s="49"/>
    </row>
    <row r="70" spans="1:20" ht="36.75" customHeight="1" x14ac:dyDescent="0.25">
      <c r="A70" s="49"/>
      <c r="B70" s="493"/>
      <c r="C70" s="493"/>
      <c r="D70" s="493"/>
      <c r="E70" s="493"/>
      <c r="F70" s="493"/>
      <c r="G70" s="493"/>
      <c r="H70" s="493"/>
      <c r="I70" s="493"/>
      <c r="J70" s="493"/>
      <c r="K70" s="493"/>
      <c r="L70" s="493"/>
      <c r="M70" s="493"/>
      <c r="N70" s="493"/>
      <c r="O70" s="493"/>
      <c r="P70" s="493"/>
      <c r="Q70" s="493"/>
      <c r="R70" s="250"/>
      <c r="S70" s="250"/>
      <c r="T70" s="49"/>
    </row>
    <row r="71" spans="1:20" x14ac:dyDescent="0.25">
      <c r="A71" s="49"/>
      <c r="B71" s="51"/>
      <c r="C71" s="51"/>
      <c r="D71" s="51"/>
      <c r="E71" s="51"/>
      <c r="F71" s="51"/>
      <c r="T71" s="49"/>
    </row>
    <row r="72" spans="1:20" ht="51" customHeight="1" x14ac:dyDescent="0.25">
      <c r="A72" s="49"/>
      <c r="B72" s="493"/>
      <c r="C72" s="493"/>
      <c r="D72" s="493"/>
      <c r="E72" s="493"/>
      <c r="F72" s="493"/>
      <c r="G72" s="493"/>
      <c r="H72" s="493"/>
      <c r="I72" s="493"/>
      <c r="J72" s="493"/>
      <c r="K72" s="493"/>
      <c r="L72" s="493"/>
      <c r="M72" s="493"/>
      <c r="N72" s="493"/>
      <c r="O72" s="493"/>
      <c r="P72" s="493"/>
      <c r="Q72" s="493"/>
      <c r="R72" s="250"/>
      <c r="S72" s="250"/>
      <c r="T72" s="49"/>
    </row>
    <row r="73" spans="1:20" ht="32.25" customHeight="1" x14ac:dyDescent="0.25">
      <c r="A73" s="49"/>
      <c r="B73" s="500"/>
      <c r="C73" s="500"/>
      <c r="D73" s="500"/>
      <c r="E73" s="500"/>
      <c r="F73" s="500"/>
      <c r="G73" s="500"/>
      <c r="H73" s="500"/>
      <c r="I73" s="500"/>
      <c r="J73" s="500"/>
      <c r="K73" s="500"/>
      <c r="L73" s="500"/>
      <c r="M73" s="500"/>
      <c r="N73" s="500"/>
      <c r="O73" s="500"/>
      <c r="P73" s="500"/>
      <c r="Q73" s="500"/>
      <c r="R73" s="251"/>
      <c r="S73" s="251"/>
      <c r="T73" s="49"/>
    </row>
    <row r="74" spans="1:20" ht="51.75" customHeight="1" x14ac:dyDescent="0.25">
      <c r="A74" s="49"/>
      <c r="B74" s="493"/>
      <c r="C74" s="493"/>
      <c r="D74" s="493"/>
      <c r="E74" s="493"/>
      <c r="F74" s="493"/>
      <c r="G74" s="493"/>
      <c r="H74" s="493"/>
      <c r="I74" s="493"/>
      <c r="J74" s="493"/>
      <c r="K74" s="493"/>
      <c r="L74" s="493"/>
      <c r="M74" s="493"/>
      <c r="N74" s="493"/>
      <c r="O74" s="493"/>
      <c r="P74" s="493"/>
      <c r="Q74" s="493"/>
      <c r="R74" s="250"/>
      <c r="S74" s="250"/>
      <c r="T74" s="49"/>
    </row>
    <row r="75" spans="1:20" ht="21.75" customHeight="1" x14ac:dyDescent="0.25">
      <c r="A75" s="49"/>
      <c r="B75" s="494"/>
      <c r="C75" s="494"/>
      <c r="D75" s="494"/>
      <c r="E75" s="494"/>
      <c r="F75" s="494"/>
      <c r="G75" s="494"/>
      <c r="H75" s="494"/>
      <c r="I75" s="494"/>
      <c r="J75" s="494"/>
      <c r="K75" s="494"/>
      <c r="L75" s="494"/>
      <c r="M75" s="494"/>
      <c r="N75" s="494"/>
      <c r="O75" s="494"/>
      <c r="P75" s="494"/>
      <c r="Q75" s="494"/>
      <c r="R75" s="248"/>
      <c r="S75" s="248"/>
      <c r="T75" s="49"/>
    </row>
    <row r="76" spans="1:20" ht="23.25" customHeight="1" x14ac:dyDescent="0.25">
      <c r="A76" s="49"/>
      <c r="B76" s="50"/>
      <c r="C76" s="50"/>
      <c r="D76" s="50"/>
      <c r="E76" s="50"/>
      <c r="F76" s="50"/>
      <c r="T76" s="49"/>
    </row>
    <row r="77" spans="1:20" ht="18.75" customHeight="1" x14ac:dyDescent="0.25">
      <c r="A77" s="49"/>
      <c r="B77" s="495"/>
      <c r="C77" s="495"/>
      <c r="D77" s="495"/>
      <c r="E77" s="495"/>
      <c r="F77" s="495"/>
      <c r="G77" s="495"/>
      <c r="H77" s="495"/>
      <c r="I77" s="495"/>
      <c r="J77" s="495"/>
      <c r="K77" s="495"/>
      <c r="L77" s="495"/>
      <c r="M77" s="495"/>
      <c r="N77" s="495"/>
      <c r="O77" s="495"/>
      <c r="P77" s="495"/>
      <c r="Q77" s="495"/>
      <c r="R77" s="249"/>
      <c r="S77" s="249"/>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B74:Q74"/>
    <mergeCell ref="B75:Q75"/>
    <mergeCell ref="B77:Q77"/>
    <mergeCell ref="A14:U14"/>
    <mergeCell ref="A15:U15"/>
    <mergeCell ref="A16:U16"/>
    <mergeCell ref="A18:U18"/>
    <mergeCell ref="T20:U21"/>
    <mergeCell ref="B66:Q66"/>
    <mergeCell ref="B68:Q68"/>
    <mergeCell ref="B70:Q70"/>
    <mergeCell ref="B72:Q72"/>
    <mergeCell ref="B73:Q73"/>
    <mergeCell ref="A4:U4"/>
    <mergeCell ref="A6:U6"/>
    <mergeCell ref="A8:U8"/>
    <mergeCell ref="A9:U9"/>
    <mergeCell ref="A11:U11"/>
    <mergeCell ref="A12:U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19" zoomScale="85" zoomScaleSheetLayoutView="85" workbookViewId="0">
      <selection activeCell="A5" sqref="A5:AV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 style="18" customWidth="1"/>
    <col min="15" max="15" width="16.140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7109375" style="18" customWidth="1"/>
    <col min="24" max="24" width="10.7109375" style="18" customWidth="1"/>
    <col min="25" max="25" width="17.7109375" style="18" customWidth="1"/>
    <col min="26" max="26" width="7.7109375" style="18" customWidth="1"/>
    <col min="27" max="28" width="10.7109375" style="18" customWidth="1"/>
    <col min="29" max="29" width="16.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391" t="str">
        <f>'1. паспорт местоположение'!A5:C5</f>
        <v>Год раскрытия информации: 2023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1"/>
      <c r="AR5" s="391"/>
      <c r="AS5" s="391"/>
      <c r="AT5" s="391"/>
      <c r="AU5" s="391"/>
      <c r="AV5" s="391"/>
    </row>
    <row r="6" spans="1:48" ht="18.75" x14ac:dyDescent="0.3">
      <c r="AV6" s="14"/>
    </row>
    <row r="7" spans="1:48" ht="18.75" x14ac:dyDescent="0.25">
      <c r="A7" s="400" t="s">
        <v>7</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401" t="str">
        <f>'1. паспорт местоположение'!A9:C9</f>
        <v>Акционерное общество "Россети Янтарь"</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405" t="s">
        <v>6</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401" t="str">
        <f>'1. паспорт местоположение'!A12:C12</f>
        <v>L_20-0495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405" t="s">
        <v>5</v>
      </c>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5"/>
      <c r="AL13" s="405"/>
      <c r="AM13" s="405"/>
      <c r="AN13" s="405"/>
      <c r="AO13" s="405"/>
      <c r="AP13" s="405"/>
      <c r="AQ13" s="405"/>
      <c r="AR13" s="405"/>
      <c r="AS13" s="405"/>
      <c r="AT13" s="405"/>
      <c r="AU13" s="405"/>
      <c r="AV13" s="405"/>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x14ac:dyDescent="0.25">
      <c r="A15" s="401" t="str">
        <f>'1. паспорт местоположение'!A15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405" t="s">
        <v>4</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4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454"/>
      <c r="AD17" s="454"/>
      <c r="AE17" s="454"/>
      <c r="AF17" s="454"/>
      <c r="AG17" s="454"/>
      <c r="AH17" s="454"/>
      <c r="AI17" s="454"/>
      <c r="AJ17" s="454"/>
      <c r="AK17" s="454"/>
      <c r="AL17" s="454"/>
      <c r="AM17" s="454"/>
      <c r="AN17" s="454"/>
      <c r="AO17" s="454"/>
      <c r="AP17" s="454"/>
      <c r="AQ17" s="454"/>
      <c r="AR17" s="454"/>
      <c r="AS17" s="454"/>
      <c r="AT17" s="454"/>
      <c r="AU17" s="454"/>
      <c r="AV17" s="454"/>
    </row>
    <row r="18" spans="1:48" ht="14.25" customHeight="1"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c r="AS18" s="454"/>
      <c r="AT18" s="454"/>
      <c r="AU18" s="454"/>
      <c r="AV18" s="454"/>
    </row>
    <row r="19" spans="1:4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4"/>
      <c r="AM19" s="454"/>
      <c r="AN19" s="454"/>
      <c r="AO19" s="454"/>
      <c r="AP19" s="454"/>
      <c r="AQ19" s="454"/>
      <c r="AR19" s="454"/>
      <c r="AS19" s="454"/>
      <c r="AT19" s="454"/>
      <c r="AU19" s="454"/>
      <c r="AV19" s="454"/>
    </row>
    <row r="20" spans="1:48" s="21"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1" customFormat="1" x14ac:dyDescent="0.25">
      <c r="A21" s="515" t="s">
        <v>453</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21" customFormat="1" ht="58.5" customHeight="1" x14ac:dyDescent="0.25">
      <c r="A22" s="506" t="s">
        <v>50</v>
      </c>
      <c r="B22" s="517" t="s">
        <v>22</v>
      </c>
      <c r="C22" s="506" t="s">
        <v>49</v>
      </c>
      <c r="D22" s="506" t="s">
        <v>48</v>
      </c>
      <c r="E22" s="520" t="s">
        <v>464</v>
      </c>
      <c r="F22" s="521"/>
      <c r="G22" s="521"/>
      <c r="H22" s="521"/>
      <c r="I22" s="521"/>
      <c r="J22" s="521"/>
      <c r="K22" s="521"/>
      <c r="L22" s="522"/>
      <c r="M22" s="506" t="s">
        <v>47</v>
      </c>
      <c r="N22" s="506" t="s">
        <v>46</v>
      </c>
      <c r="O22" s="506" t="s">
        <v>45</v>
      </c>
      <c r="P22" s="501" t="s">
        <v>234</v>
      </c>
      <c r="Q22" s="501" t="s">
        <v>44</v>
      </c>
      <c r="R22" s="501" t="s">
        <v>43</v>
      </c>
      <c r="S22" s="501" t="s">
        <v>42</v>
      </c>
      <c r="T22" s="501"/>
      <c r="U22" s="523" t="s">
        <v>41</v>
      </c>
      <c r="V22" s="523" t="s">
        <v>40</v>
      </c>
      <c r="W22" s="501" t="s">
        <v>39</v>
      </c>
      <c r="X22" s="501" t="s">
        <v>38</v>
      </c>
      <c r="Y22" s="501" t="s">
        <v>37</v>
      </c>
      <c r="Z22" s="508" t="s">
        <v>36</v>
      </c>
      <c r="AA22" s="501" t="s">
        <v>35</v>
      </c>
      <c r="AB22" s="501" t="s">
        <v>34</v>
      </c>
      <c r="AC22" s="501" t="s">
        <v>33</v>
      </c>
      <c r="AD22" s="501" t="s">
        <v>32</v>
      </c>
      <c r="AE22" s="501" t="s">
        <v>31</v>
      </c>
      <c r="AF22" s="501" t="s">
        <v>30</v>
      </c>
      <c r="AG22" s="501"/>
      <c r="AH22" s="501"/>
      <c r="AI22" s="501"/>
      <c r="AJ22" s="501"/>
      <c r="AK22" s="501"/>
      <c r="AL22" s="501" t="s">
        <v>29</v>
      </c>
      <c r="AM22" s="501"/>
      <c r="AN22" s="501"/>
      <c r="AO22" s="501"/>
      <c r="AP22" s="501" t="s">
        <v>28</v>
      </c>
      <c r="AQ22" s="501"/>
      <c r="AR22" s="501" t="s">
        <v>27</v>
      </c>
      <c r="AS22" s="501" t="s">
        <v>26</v>
      </c>
      <c r="AT22" s="501" t="s">
        <v>25</v>
      </c>
      <c r="AU22" s="501" t="s">
        <v>24</v>
      </c>
      <c r="AV22" s="509" t="s">
        <v>23</v>
      </c>
    </row>
    <row r="23" spans="1:48" s="21" customFormat="1" ht="64.5" customHeight="1" x14ac:dyDescent="0.25">
      <c r="A23" s="516"/>
      <c r="B23" s="518"/>
      <c r="C23" s="516"/>
      <c r="D23" s="516"/>
      <c r="E23" s="511" t="s">
        <v>21</v>
      </c>
      <c r="F23" s="502" t="s">
        <v>126</v>
      </c>
      <c r="G23" s="502" t="s">
        <v>125</v>
      </c>
      <c r="H23" s="502" t="s">
        <v>124</v>
      </c>
      <c r="I23" s="504" t="s">
        <v>374</v>
      </c>
      <c r="J23" s="504" t="s">
        <v>375</v>
      </c>
      <c r="K23" s="504" t="s">
        <v>376</v>
      </c>
      <c r="L23" s="502" t="s">
        <v>74</v>
      </c>
      <c r="M23" s="516"/>
      <c r="N23" s="516"/>
      <c r="O23" s="516"/>
      <c r="P23" s="501"/>
      <c r="Q23" s="501"/>
      <c r="R23" s="501"/>
      <c r="S23" s="513" t="s">
        <v>2</v>
      </c>
      <c r="T23" s="513" t="s">
        <v>9</v>
      </c>
      <c r="U23" s="523"/>
      <c r="V23" s="523"/>
      <c r="W23" s="501"/>
      <c r="X23" s="501"/>
      <c r="Y23" s="501"/>
      <c r="Z23" s="501"/>
      <c r="AA23" s="501"/>
      <c r="AB23" s="501"/>
      <c r="AC23" s="501"/>
      <c r="AD23" s="501"/>
      <c r="AE23" s="501"/>
      <c r="AF23" s="501" t="s">
        <v>20</v>
      </c>
      <c r="AG23" s="501"/>
      <c r="AH23" s="501" t="s">
        <v>19</v>
      </c>
      <c r="AI23" s="501"/>
      <c r="AJ23" s="506" t="s">
        <v>18</v>
      </c>
      <c r="AK23" s="506" t="s">
        <v>17</v>
      </c>
      <c r="AL23" s="506" t="s">
        <v>16</v>
      </c>
      <c r="AM23" s="506" t="s">
        <v>15</v>
      </c>
      <c r="AN23" s="506" t="s">
        <v>14</v>
      </c>
      <c r="AO23" s="506" t="s">
        <v>13</v>
      </c>
      <c r="AP23" s="506" t="s">
        <v>12</v>
      </c>
      <c r="AQ23" s="524" t="s">
        <v>9</v>
      </c>
      <c r="AR23" s="501"/>
      <c r="AS23" s="501"/>
      <c r="AT23" s="501"/>
      <c r="AU23" s="501"/>
      <c r="AV23" s="510"/>
    </row>
    <row r="24" spans="1:48" s="21" customFormat="1" ht="96.75" customHeight="1" x14ac:dyDescent="0.25">
      <c r="A24" s="507"/>
      <c r="B24" s="519"/>
      <c r="C24" s="507"/>
      <c r="D24" s="507"/>
      <c r="E24" s="512"/>
      <c r="F24" s="503"/>
      <c r="G24" s="503"/>
      <c r="H24" s="503"/>
      <c r="I24" s="505"/>
      <c r="J24" s="505"/>
      <c r="K24" s="505"/>
      <c r="L24" s="503"/>
      <c r="M24" s="507"/>
      <c r="N24" s="507"/>
      <c r="O24" s="507"/>
      <c r="P24" s="501"/>
      <c r="Q24" s="501"/>
      <c r="R24" s="501"/>
      <c r="S24" s="514"/>
      <c r="T24" s="514"/>
      <c r="U24" s="523"/>
      <c r="V24" s="523"/>
      <c r="W24" s="501"/>
      <c r="X24" s="501"/>
      <c r="Y24" s="501"/>
      <c r="Z24" s="501"/>
      <c r="AA24" s="501"/>
      <c r="AB24" s="501"/>
      <c r="AC24" s="501"/>
      <c r="AD24" s="501"/>
      <c r="AE24" s="501"/>
      <c r="AF24" s="93" t="s">
        <v>11</v>
      </c>
      <c r="AG24" s="93" t="s">
        <v>10</v>
      </c>
      <c r="AH24" s="94" t="s">
        <v>2</v>
      </c>
      <c r="AI24" s="94" t="s">
        <v>9</v>
      </c>
      <c r="AJ24" s="507"/>
      <c r="AK24" s="507"/>
      <c r="AL24" s="507"/>
      <c r="AM24" s="507"/>
      <c r="AN24" s="507"/>
      <c r="AO24" s="507"/>
      <c r="AP24" s="507"/>
      <c r="AQ24" s="525"/>
      <c r="AR24" s="501"/>
      <c r="AS24" s="501"/>
      <c r="AT24" s="501"/>
      <c r="AU24" s="501"/>
      <c r="AV24" s="51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25.5" x14ac:dyDescent="0.2">
      <c r="A26" s="349">
        <v>1</v>
      </c>
      <c r="B26" s="350" t="s">
        <v>515</v>
      </c>
      <c r="C26" s="350" t="s">
        <v>62</v>
      </c>
      <c r="D26" s="351">
        <f>'6.1. Паспорт сетевой график'!D53</f>
        <v>44926</v>
      </c>
      <c r="E26" s="352"/>
      <c r="F26" s="353"/>
      <c r="G26" s="353"/>
      <c r="H26" s="353"/>
      <c r="I26" s="353">
        <f>'6.2. Паспорт фин осв ввод'!D39</f>
        <v>0</v>
      </c>
      <c r="J26" s="353"/>
      <c r="K26" s="353"/>
      <c r="L26" s="352"/>
      <c r="M26" s="354" t="s">
        <v>533</v>
      </c>
      <c r="N26" s="355" t="s">
        <v>534</v>
      </c>
      <c r="O26" s="356" t="s">
        <v>515</v>
      </c>
      <c r="P26" s="357">
        <v>500.96</v>
      </c>
      <c r="Q26" s="354" t="s">
        <v>535</v>
      </c>
      <c r="R26" s="357">
        <v>500.96</v>
      </c>
      <c r="S26" s="354" t="s">
        <v>536</v>
      </c>
      <c r="T26" s="354" t="s">
        <v>537</v>
      </c>
      <c r="U26" s="352">
        <v>4</v>
      </c>
      <c r="V26" s="352">
        <v>4</v>
      </c>
      <c r="W26" s="355" t="s">
        <v>538</v>
      </c>
      <c r="X26" s="357">
        <v>376</v>
      </c>
      <c r="Y26" s="354"/>
      <c r="Z26" s="358"/>
      <c r="AA26" s="357"/>
      <c r="AB26" s="357">
        <v>376</v>
      </c>
      <c r="AC26" s="355" t="s">
        <v>538</v>
      </c>
      <c r="AD26" s="357">
        <f>'8. Общие сведения'!B67*1000</f>
        <v>6.7264699999999999</v>
      </c>
      <c r="AE26" s="357">
        <f>AD26</f>
        <v>6.7264699999999999</v>
      </c>
      <c r="AF26" s="359" t="s">
        <v>539</v>
      </c>
      <c r="AG26" s="355" t="s">
        <v>540</v>
      </c>
      <c r="AH26" s="360" t="s">
        <v>541</v>
      </c>
      <c r="AI26" s="360" t="s">
        <v>541</v>
      </c>
      <c r="AJ26" s="360" t="s">
        <v>542</v>
      </c>
      <c r="AK26" s="360">
        <v>44307</v>
      </c>
      <c r="AL26" s="354"/>
      <c r="AM26" s="354"/>
      <c r="AN26" s="358"/>
      <c r="AO26" s="354"/>
      <c r="AP26" s="358">
        <v>44362</v>
      </c>
      <c r="AQ26" s="358">
        <v>44362</v>
      </c>
      <c r="AR26" s="358">
        <v>44362</v>
      </c>
      <c r="AS26" s="358">
        <v>44362</v>
      </c>
      <c r="AT26" s="358">
        <v>44454</v>
      </c>
      <c r="AU26" s="354"/>
      <c r="AV26" s="354" t="s">
        <v>543</v>
      </c>
    </row>
    <row r="27" spans="1:48" s="19" customFormat="1" ht="22.5" x14ac:dyDescent="0.2">
      <c r="A27" s="349"/>
      <c r="B27" s="350"/>
      <c r="C27" s="350"/>
      <c r="D27" s="351"/>
      <c r="E27" s="352"/>
      <c r="F27" s="353"/>
      <c r="G27" s="353"/>
      <c r="H27" s="353"/>
      <c r="I27" s="353"/>
      <c r="J27" s="353"/>
      <c r="K27" s="353"/>
      <c r="L27" s="352"/>
      <c r="M27" s="354"/>
      <c r="N27" s="355"/>
      <c r="O27" s="354"/>
      <c r="P27" s="357"/>
      <c r="Q27" s="354"/>
      <c r="R27" s="357"/>
      <c r="S27" s="354"/>
      <c r="T27" s="354"/>
      <c r="U27" s="352"/>
      <c r="V27" s="352"/>
      <c r="W27" s="355" t="s">
        <v>544</v>
      </c>
      <c r="X27" s="357"/>
      <c r="Y27" s="354"/>
      <c r="Z27" s="358"/>
      <c r="AA27" s="357"/>
      <c r="AB27" s="357"/>
      <c r="AC27" s="357"/>
      <c r="AD27" s="357"/>
      <c r="AE27" s="357"/>
      <c r="AF27" s="352"/>
      <c r="AG27" s="354"/>
      <c r="AH27" s="358"/>
      <c r="AI27" s="358"/>
      <c r="AJ27" s="358"/>
      <c r="AK27" s="358"/>
      <c r="AL27" s="354"/>
      <c r="AM27" s="354"/>
      <c r="AN27" s="358"/>
      <c r="AO27" s="354"/>
      <c r="AP27" s="358"/>
      <c r="AQ27" s="358"/>
      <c r="AR27" s="358"/>
      <c r="AS27" s="358"/>
      <c r="AT27" s="358"/>
      <c r="AU27" s="354"/>
      <c r="AV27" s="354"/>
    </row>
    <row r="28" spans="1:48" s="19" customFormat="1" ht="12.75" x14ac:dyDescent="0.2">
      <c r="A28" s="349"/>
      <c r="B28" s="350"/>
      <c r="C28" s="350"/>
      <c r="D28" s="351"/>
      <c r="E28" s="352"/>
      <c r="F28" s="353"/>
      <c r="G28" s="353"/>
      <c r="H28" s="353"/>
      <c r="I28" s="353"/>
      <c r="J28" s="353"/>
      <c r="K28" s="353"/>
      <c r="L28" s="352"/>
      <c r="M28" s="354"/>
      <c r="N28" s="355"/>
      <c r="O28" s="354"/>
      <c r="P28" s="357"/>
      <c r="Q28" s="354"/>
      <c r="R28" s="357"/>
      <c r="S28" s="354"/>
      <c r="T28" s="354"/>
      <c r="U28" s="352"/>
      <c r="V28" s="352"/>
      <c r="W28" s="355" t="s">
        <v>545</v>
      </c>
      <c r="X28" s="357"/>
      <c r="Y28" s="354"/>
      <c r="Z28" s="358"/>
      <c r="AA28" s="357"/>
      <c r="AB28" s="357"/>
      <c r="AC28" s="357"/>
      <c r="AD28" s="357"/>
      <c r="AE28" s="357"/>
      <c r="AF28" s="352"/>
      <c r="AG28" s="354"/>
      <c r="AH28" s="358"/>
      <c r="AI28" s="358"/>
      <c r="AJ28" s="358"/>
      <c r="AK28" s="358"/>
      <c r="AL28" s="354"/>
      <c r="AM28" s="354"/>
      <c r="AN28" s="358"/>
      <c r="AO28" s="354"/>
      <c r="AP28" s="358"/>
      <c r="AQ28" s="358"/>
      <c r="AR28" s="358"/>
      <c r="AS28" s="358"/>
      <c r="AT28" s="358"/>
      <c r="AU28" s="354"/>
      <c r="AV28" s="354"/>
    </row>
    <row r="29" spans="1:48" s="19" customFormat="1" ht="22.5" x14ac:dyDescent="0.2">
      <c r="A29" s="349"/>
      <c r="B29" s="350"/>
      <c r="C29" s="350"/>
      <c r="D29" s="351"/>
      <c r="E29" s="352"/>
      <c r="F29" s="353"/>
      <c r="G29" s="353"/>
      <c r="H29" s="353"/>
      <c r="I29" s="353"/>
      <c r="J29" s="353"/>
      <c r="K29" s="353"/>
      <c r="L29" s="352"/>
      <c r="M29" s="354"/>
      <c r="N29" s="355"/>
      <c r="O29" s="354"/>
      <c r="P29" s="357"/>
      <c r="Q29" s="354"/>
      <c r="R29" s="357"/>
      <c r="S29" s="354"/>
      <c r="T29" s="354"/>
      <c r="U29" s="352"/>
      <c r="V29" s="352"/>
      <c r="W29" s="355" t="s">
        <v>546</v>
      </c>
      <c r="X29" s="357"/>
      <c r="Y29" s="355" t="s">
        <v>546</v>
      </c>
      <c r="Z29" s="358"/>
      <c r="AA29" s="357"/>
      <c r="AB29" s="357"/>
      <c r="AC29" s="357"/>
      <c r="AD29" s="357"/>
      <c r="AE29" s="357"/>
      <c r="AF29" s="352"/>
      <c r="AG29" s="354"/>
      <c r="AH29" s="358"/>
      <c r="AI29" s="358"/>
      <c r="AJ29" s="358"/>
      <c r="AK29" s="358"/>
      <c r="AL29" s="354"/>
      <c r="AM29" s="354"/>
      <c r="AN29" s="358"/>
      <c r="AO29" s="354"/>
      <c r="AP29" s="358"/>
      <c r="AQ29" s="358"/>
      <c r="AR29" s="358"/>
      <c r="AS29" s="358"/>
      <c r="AT29" s="358"/>
      <c r="AU29" s="354"/>
      <c r="AV29" s="354"/>
    </row>
    <row r="30" spans="1:48" s="19" customFormat="1" ht="33.75" x14ac:dyDescent="0.2">
      <c r="A30" s="349">
        <v>2</v>
      </c>
      <c r="B30" s="350" t="s">
        <v>515</v>
      </c>
      <c r="C30" s="350" t="s">
        <v>62</v>
      </c>
      <c r="D30" s="351">
        <f>D26</f>
        <v>44926</v>
      </c>
      <c r="E30" s="352"/>
      <c r="F30" s="353"/>
      <c r="G30" s="353"/>
      <c r="H30" s="353"/>
      <c r="I30" s="353">
        <f t="shared" ref="I30" si="41">I26</f>
        <v>0</v>
      </c>
      <c r="J30" s="353"/>
      <c r="K30" s="353"/>
      <c r="L30" s="352"/>
      <c r="M30" s="355" t="s">
        <v>584</v>
      </c>
      <c r="N30" s="355" t="s">
        <v>585</v>
      </c>
      <c r="O30" s="356" t="s">
        <v>515</v>
      </c>
      <c r="P30" s="361">
        <v>4914.7299999999996</v>
      </c>
      <c r="Q30" s="355" t="s">
        <v>586</v>
      </c>
      <c r="R30" s="361">
        <v>4914.7299999999996</v>
      </c>
      <c r="S30" s="355" t="s">
        <v>536</v>
      </c>
      <c r="T30" s="355" t="s">
        <v>587</v>
      </c>
      <c r="U30" s="359" t="s">
        <v>588</v>
      </c>
      <c r="V30" s="359" t="s">
        <v>588</v>
      </c>
      <c r="W30" s="355"/>
      <c r="X30" s="361"/>
      <c r="Y30" s="355"/>
      <c r="Z30" s="360"/>
      <c r="AA30" s="361"/>
      <c r="AB30" s="361">
        <v>0</v>
      </c>
      <c r="AC30" s="361"/>
      <c r="AD30" s="361">
        <v>0</v>
      </c>
      <c r="AE30" s="361">
        <v>0</v>
      </c>
      <c r="AF30" s="359" t="s">
        <v>589</v>
      </c>
      <c r="AG30" s="355" t="s">
        <v>540</v>
      </c>
      <c r="AH30" s="360">
        <v>44544</v>
      </c>
      <c r="AI30" s="360">
        <v>44544</v>
      </c>
      <c r="AJ30" s="360" t="s">
        <v>590</v>
      </c>
      <c r="AK30" s="360" t="s">
        <v>591</v>
      </c>
      <c r="AL30" s="355"/>
      <c r="AM30" s="355"/>
      <c r="AN30" s="360"/>
      <c r="AO30" s="355"/>
      <c r="AP30" s="360"/>
      <c r="AQ30" s="360"/>
      <c r="AR30" s="360"/>
      <c r="AS30" s="360"/>
      <c r="AT30" s="360"/>
      <c r="AU30" s="355"/>
      <c r="AV30" s="355" t="s">
        <v>592</v>
      </c>
    </row>
    <row r="31" spans="1:48" s="19" customFormat="1" ht="22.5" x14ac:dyDescent="0.2">
      <c r="A31" s="362">
        <v>3</v>
      </c>
      <c r="B31" s="355" t="s">
        <v>571</v>
      </c>
      <c r="C31" s="363" t="s">
        <v>61</v>
      </c>
      <c r="D31" s="351">
        <f>D26</f>
        <v>44926</v>
      </c>
      <c r="E31" s="352"/>
      <c r="F31" s="353"/>
      <c r="G31" s="353"/>
      <c r="H31" s="353"/>
      <c r="I31" s="353">
        <f t="shared" ref="I31" si="42">I26</f>
        <v>0</v>
      </c>
      <c r="J31" s="353"/>
      <c r="K31" s="353"/>
      <c r="L31" s="352"/>
      <c r="M31" s="355" t="s">
        <v>533</v>
      </c>
      <c r="N31" s="355" t="s">
        <v>573</v>
      </c>
      <c r="O31" s="355" t="s">
        <v>571</v>
      </c>
      <c r="P31" s="361">
        <v>105.42528</v>
      </c>
      <c r="Q31" s="355" t="s">
        <v>535</v>
      </c>
      <c r="R31" s="361">
        <v>105.42528</v>
      </c>
      <c r="S31" s="355" t="s">
        <v>536</v>
      </c>
      <c r="T31" s="355" t="s">
        <v>574</v>
      </c>
      <c r="U31" s="359"/>
      <c r="V31" s="359">
        <v>3</v>
      </c>
      <c r="W31" s="355" t="s">
        <v>575</v>
      </c>
      <c r="X31" s="361">
        <v>105</v>
      </c>
      <c r="Y31" s="355"/>
      <c r="Z31" s="360"/>
      <c r="AA31" s="361"/>
      <c r="AB31" s="361">
        <v>105</v>
      </c>
      <c r="AC31" s="355" t="s">
        <v>575</v>
      </c>
      <c r="AD31" s="361">
        <f>'8. Общие сведения'!B71*1000</f>
        <v>4.6904700000000004</v>
      </c>
      <c r="AE31" s="361">
        <f>AD31</f>
        <v>4.6904700000000004</v>
      </c>
      <c r="AF31" s="359"/>
      <c r="AG31" s="355"/>
      <c r="AH31" s="360">
        <v>44713</v>
      </c>
      <c r="AI31" s="360">
        <v>44713</v>
      </c>
      <c r="AJ31" s="360"/>
      <c r="AK31" s="360">
        <v>44714</v>
      </c>
      <c r="AL31" s="355"/>
      <c r="AM31" s="355"/>
      <c r="AN31" s="360"/>
      <c r="AO31" s="355"/>
      <c r="AP31" s="360">
        <v>44720</v>
      </c>
      <c r="AQ31" s="360">
        <v>44720</v>
      </c>
      <c r="AR31" s="360">
        <v>44720</v>
      </c>
      <c r="AS31" s="360">
        <v>44720</v>
      </c>
      <c r="AT31" s="360">
        <v>44722</v>
      </c>
      <c r="AU31" s="355"/>
      <c r="AV31" s="355" t="s">
        <v>576</v>
      </c>
    </row>
    <row r="32" spans="1:48" s="19" customFormat="1" ht="22.5" x14ac:dyDescent="0.2">
      <c r="A32" s="362"/>
      <c r="B32" s="364"/>
      <c r="C32" s="363"/>
      <c r="D32" s="358"/>
      <c r="E32" s="352"/>
      <c r="F32" s="352"/>
      <c r="G32" s="352"/>
      <c r="H32" s="352"/>
      <c r="I32" s="365"/>
      <c r="J32" s="352"/>
      <c r="K32" s="352"/>
      <c r="L32" s="352"/>
      <c r="M32" s="355"/>
      <c r="N32" s="355"/>
      <c r="O32" s="355"/>
      <c r="P32" s="361"/>
      <c r="Q32" s="355"/>
      <c r="R32" s="361"/>
      <c r="S32" s="355"/>
      <c r="T32" s="355"/>
      <c r="U32" s="359"/>
      <c r="V32" s="359"/>
      <c r="W32" s="355" t="s">
        <v>577</v>
      </c>
      <c r="X32" s="361">
        <v>105.425</v>
      </c>
      <c r="Y32" s="355"/>
      <c r="Z32" s="360"/>
      <c r="AA32" s="361"/>
      <c r="AB32" s="361"/>
      <c r="AC32" s="361"/>
      <c r="AD32" s="361"/>
      <c r="AE32" s="361"/>
      <c r="AF32" s="359"/>
      <c r="AG32" s="355"/>
      <c r="AH32" s="360"/>
      <c r="AI32" s="360"/>
      <c r="AJ32" s="360"/>
      <c r="AK32" s="360"/>
      <c r="AL32" s="355"/>
      <c r="AM32" s="355"/>
      <c r="AN32" s="360"/>
      <c r="AO32" s="355"/>
      <c r="AP32" s="360"/>
      <c r="AQ32" s="360"/>
      <c r="AR32" s="360"/>
      <c r="AS32" s="360"/>
      <c r="AT32" s="360"/>
      <c r="AU32" s="355"/>
      <c r="AV32" s="355"/>
    </row>
    <row r="33" spans="1:48" s="19" customFormat="1" ht="22.5" x14ac:dyDescent="0.2">
      <c r="A33" s="362"/>
      <c r="B33" s="364"/>
      <c r="C33" s="363"/>
      <c r="D33" s="358"/>
      <c r="E33" s="352"/>
      <c r="F33" s="352"/>
      <c r="G33" s="352"/>
      <c r="H33" s="352"/>
      <c r="I33" s="365"/>
      <c r="J33" s="352"/>
      <c r="K33" s="352"/>
      <c r="L33" s="352"/>
      <c r="M33" s="355"/>
      <c r="N33" s="355"/>
      <c r="O33" s="355"/>
      <c r="P33" s="361"/>
      <c r="Q33" s="355"/>
      <c r="R33" s="361"/>
      <c r="S33" s="355"/>
      <c r="T33" s="355"/>
      <c r="U33" s="359"/>
      <c r="V33" s="359"/>
      <c r="W33" s="355" t="s">
        <v>578</v>
      </c>
      <c r="X33" s="361">
        <v>105.425</v>
      </c>
      <c r="Y33" s="355"/>
      <c r="Z33" s="360"/>
      <c r="AA33" s="361"/>
      <c r="AB33" s="361"/>
      <c r="AC33" s="361"/>
      <c r="AD33" s="361"/>
      <c r="AE33" s="361"/>
      <c r="AF33" s="359"/>
      <c r="AG33" s="355"/>
      <c r="AH33" s="360"/>
      <c r="AI33" s="360"/>
      <c r="AJ33" s="360"/>
      <c r="AK33" s="360"/>
      <c r="AL33" s="355"/>
      <c r="AM33" s="355"/>
      <c r="AN33" s="360"/>
      <c r="AO33" s="355"/>
      <c r="AP33" s="360"/>
      <c r="AQ33" s="360"/>
      <c r="AR33" s="360"/>
      <c r="AS33" s="360"/>
      <c r="AT33" s="360"/>
      <c r="AU33" s="355"/>
      <c r="AV33" s="355"/>
    </row>
    <row r="34" spans="1:48" s="19" customFormat="1" ht="38.25" x14ac:dyDescent="0.2">
      <c r="A34" s="362">
        <v>4</v>
      </c>
      <c r="B34" s="355" t="s">
        <v>571</v>
      </c>
      <c r="C34" s="363" t="s">
        <v>61</v>
      </c>
      <c r="D34" s="351">
        <f>D31</f>
        <v>44926</v>
      </c>
      <c r="E34" s="352"/>
      <c r="F34" s="353"/>
      <c r="G34" s="353"/>
      <c r="H34" s="353"/>
      <c r="I34" s="353">
        <f t="shared" ref="I34" si="43">I31</f>
        <v>0</v>
      </c>
      <c r="J34" s="353"/>
      <c r="K34" s="353"/>
      <c r="L34" s="352"/>
      <c r="M34" s="355" t="s">
        <v>593</v>
      </c>
      <c r="N34" s="355" t="s">
        <v>594</v>
      </c>
      <c r="O34" s="355" t="s">
        <v>595</v>
      </c>
      <c r="P34" s="361">
        <v>7956.3183333333336</v>
      </c>
      <c r="Q34" s="355" t="s">
        <v>596</v>
      </c>
      <c r="R34" s="361">
        <v>7956.3183333333336</v>
      </c>
      <c r="S34" s="355" t="s">
        <v>537</v>
      </c>
      <c r="T34" s="355" t="s">
        <v>537</v>
      </c>
      <c r="U34" s="359"/>
      <c r="V34" s="359">
        <v>0</v>
      </c>
      <c r="W34" s="355"/>
      <c r="X34" s="361"/>
      <c r="Y34" s="355"/>
      <c r="Z34" s="360"/>
      <c r="AA34" s="361"/>
      <c r="AB34" s="361"/>
      <c r="AC34" s="361"/>
      <c r="AD34" s="361"/>
      <c r="AE34" s="361"/>
      <c r="AF34" s="359" t="s">
        <v>597</v>
      </c>
      <c r="AG34" s="355" t="s">
        <v>598</v>
      </c>
      <c r="AH34" s="360">
        <v>44742</v>
      </c>
      <c r="AI34" s="360">
        <v>44742</v>
      </c>
      <c r="AJ34" s="360">
        <v>44769</v>
      </c>
      <c r="AK34" s="360">
        <v>44778</v>
      </c>
      <c r="AL34" s="355"/>
      <c r="AM34" s="355"/>
      <c r="AN34" s="360"/>
      <c r="AO34" s="355"/>
      <c r="AP34" s="360"/>
      <c r="AQ34" s="360"/>
      <c r="AR34" s="360"/>
      <c r="AS34" s="360"/>
      <c r="AT34" s="360"/>
      <c r="AU34" s="355"/>
      <c r="AV34" s="356" t="s">
        <v>599</v>
      </c>
    </row>
    <row r="35" spans="1:48" s="19" customFormat="1" x14ac:dyDescent="0.2">
      <c r="A35" s="362"/>
      <c r="B35" s="364"/>
      <c r="C35" s="363"/>
      <c r="D35" s="358"/>
      <c r="E35" s="352"/>
      <c r="F35" s="352"/>
      <c r="G35" s="352"/>
      <c r="H35" s="352"/>
      <c r="I35" s="365"/>
      <c r="J35" s="352"/>
      <c r="K35" s="352"/>
      <c r="L35" s="352"/>
      <c r="M35" s="355"/>
      <c r="N35" s="355"/>
      <c r="O35" s="355"/>
      <c r="P35" s="361"/>
      <c r="Q35" s="355"/>
      <c r="R35" s="361"/>
      <c r="S35" s="355"/>
      <c r="T35" s="355"/>
      <c r="U35" s="359"/>
      <c r="V35" s="359"/>
      <c r="W35" s="355"/>
      <c r="X35" s="361"/>
      <c r="Y35" s="355"/>
      <c r="Z35" s="360"/>
      <c r="AA35" s="361"/>
      <c r="AB35" s="361"/>
      <c r="AC35" s="361"/>
      <c r="AD35" s="361"/>
      <c r="AE35" s="361"/>
      <c r="AF35" s="359"/>
      <c r="AG35" s="355"/>
      <c r="AH35" s="360"/>
      <c r="AI35" s="360"/>
      <c r="AJ35" s="360"/>
      <c r="AK35" s="360"/>
      <c r="AL35" s="355"/>
      <c r="AM35" s="355"/>
      <c r="AN35" s="360"/>
      <c r="AO35" s="355"/>
      <c r="AP35" s="360"/>
      <c r="AQ35" s="360"/>
      <c r="AR35" s="360"/>
      <c r="AS35" s="360"/>
      <c r="AT35" s="360"/>
      <c r="AU35" s="355"/>
      <c r="AV35" s="355"/>
    </row>
    <row r="36" spans="1:48" s="19" customFormat="1" x14ac:dyDescent="0.2">
      <c r="A36" s="362"/>
      <c r="B36" s="364"/>
      <c r="C36" s="363"/>
      <c r="D36" s="358"/>
      <c r="E36" s="352"/>
      <c r="F36" s="352"/>
      <c r="G36" s="352"/>
      <c r="H36" s="352"/>
      <c r="I36" s="365"/>
      <c r="J36" s="352"/>
      <c r="K36" s="352"/>
      <c r="L36" s="352"/>
      <c r="M36" s="355"/>
      <c r="N36" s="355"/>
      <c r="O36" s="355"/>
      <c r="P36" s="361"/>
      <c r="Q36" s="355"/>
      <c r="R36" s="361"/>
      <c r="S36" s="355"/>
      <c r="T36" s="355"/>
      <c r="U36" s="359"/>
      <c r="V36" s="359"/>
      <c r="W36" s="355"/>
      <c r="X36" s="361"/>
      <c r="Y36" s="355"/>
      <c r="Z36" s="360"/>
      <c r="AA36" s="361"/>
      <c r="AB36" s="361"/>
      <c r="AC36" s="361"/>
      <c r="AD36" s="361"/>
      <c r="AE36" s="361"/>
      <c r="AF36" s="359"/>
      <c r="AG36" s="355"/>
      <c r="AH36" s="360"/>
      <c r="AI36" s="360"/>
      <c r="AJ36" s="360"/>
      <c r="AK36" s="360"/>
      <c r="AL36" s="355"/>
      <c r="AM36" s="355"/>
      <c r="AN36" s="360"/>
      <c r="AO36" s="355"/>
      <c r="AP36" s="360"/>
      <c r="AQ36" s="360"/>
      <c r="AR36" s="360"/>
      <c r="AS36" s="360"/>
      <c r="AT36" s="360"/>
      <c r="AU36" s="355"/>
      <c r="AV36" s="355"/>
    </row>
    <row r="37" spans="1:48" s="19" customFormat="1" ht="12.75" x14ac:dyDescent="0.2">
      <c r="A37" s="349"/>
      <c r="B37" s="350"/>
      <c r="C37" s="350"/>
      <c r="D37" s="351"/>
      <c r="E37" s="352"/>
      <c r="F37" s="353"/>
      <c r="G37" s="353"/>
      <c r="H37" s="353"/>
      <c r="I37" s="353"/>
      <c r="J37" s="353"/>
      <c r="K37" s="353"/>
      <c r="L37" s="352"/>
      <c r="M37" s="354"/>
      <c r="N37" s="355"/>
      <c r="O37" s="354"/>
      <c r="P37" s="357"/>
      <c r="Q37" s="354"/>
      <c r="R37" s="357"/>
      <c r="S37" s="354"/>
      <c r="T37" s="354"/>
      <c r="U37" s="352"/>
      <c r="V37" s="352"/>
      <c r="W37" s="354"/>
      <c r="X37" s="357"/>
      <c r="Y37" s="354"/>
      <c r="Z37" s="358"/>
      <c r="AA37" s="357"/>
      <c r="AB37" s="357"/>
      <c r="AC37" s="357"/>
      <c r="AD37" s="357"/>
      <c r="AE37" s="357"/>
      <c r="AF37" s="352"/>
      <c r="AG37" s="354"/>
      <c r="AH37" s="358"/>
      <c r="AI37" s="358"/>
      <c r="AJ37" s="358"/>
      <c r="AK37" s="358"/>
      <c r="AL37" s="354"/>
      <c r="AM37" s="354"/>
      <c r="AN37" s="358"/>
      <c r="AO37" s="354"/>
      <c r="AP37" s="358"/>
      <c r="AQ37" s="358"/>
      <c r="AR37" s="358"/>
      <c r="AS37" s="358"/>
      <c r="AT37" s="358"/>
      <c r="AU37" s="354"/>
      <c r="AV37" s="354"/>
    </row>
    <row r="38" spans="1:48" s="326" customFormat="1" ht="12.75" x14ac:dyDescent="0.15">
      <c r="A38" s="366"/>
      <c r="B38" s="367" t="s">
        <v>547</v>
      </c>
      <c r="C38" s="367"/>
      <c r="D38" s="368"/>
      <c r="E38" s="369"/>
      <c r="F38" s="370"/>
      <c r="G38" s="370"/>
      <c r="H38" s="370"/>
      <c r="I38" s="370"/>
      <c r="J38" s="370"/>
      <c r="K38" s="370"/>
      <c r="L38" s="369"/>
      <c r="M38" s="371"/>
      <c r="N38" s="372"/>
      <c r="O38" s="371"/>
      <c r="P38" s="373"/>
      <c r="Q38" s="371"/>
      <c r="R38" s="373"/>
      <c r="S38" s="371"/>
      <c r="T38" s="371"/>
      <c r="U38" s="369"/>
      <c r="V38" s="369"/>
      <c r="W38" s="371"/>
      <c r="X38" s="373"/>
      <c r="Y38" s="371"/>
      <c r="Z38" s="374"/>
      <c r="AA38" s="373"/>
      <c r="AB38" s="373"/>
      <c r="AC38" s="373"/>
      <c r="AD38" s="373">
        <f>SUM(AD26:AD37)</f>
        <v>11.41694</v>
      </c>
      <c r="AE38" s="373"/>
      <c r="AF38" s="369"/>
      <c r="AG38" s="371"/>
      <c r="AH38" s="374"/>
      <c r="AI38" s="374"/>
      <c r="AJ38" s="374"/>
      <c r="AK38" s="374"/>
      <c r="AL38" s="371"/>
      <c r="AM38" s="371"/>
      <c r="AN38" s="374"/>
      <c r="AO38" s="371"/>
      <c r="AP38" s="374"/>
      <c r="AQ38" s="374"/>
      <c r="AR38" s="374"/>
      <c r="AS38" s="374"/>
      <c r="AT38" s="374"/>
      <c r="AU38" s="371"/>
      <c r="AV38" s="3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4"/>
  <sheetViews>
    <sheetView view="pageBreakPreview" zoomScale="80" zoomScaleNormal="90" zoomScaleSheetLayoutView="80" workbookViewId="0">
      <selection activeCell="B95" sqref="B95"/>
    </sheetView>
  </sheetViews>
  <sheetFormatPr defaultRowHeight="15.75" x14ac:dyDescent="0.25"/>
  <cols>
    <col min="1" max="2" width="66.140625" style="69" customWidth="1"/>
    <col min="3" max="3" width="0" style="70" hidden="1" customWidth="1"/>
    <col min="4" max="16384" width="9.140625" style="70"/>
  </cols>
  <sheetData>
    <row r="1" spans="1:3" ht="18.75" x14ac:dyDescent="0.25">
      <c r="B1" s="33" t="s">
        <v>66</v>
      </c>
    </row>
    <row r="2" spans="1:3" ht="18.75" x14ac:dyDescent="0.3">
      <c r="B2" s="14" t="s">
        <v>8</v>
      </c>
    </row>
    <row r="3" spans="1:3" ht="18.75" x14ac:dyDescent="0.3">
      <c r="B3" s="14" t="s">
        <v>472</v>
      </c>
    </row>
    <row r="4" spans="1:3" x14ac:dyDescent="0.25">
      <c r="B4" s="36"/>
    </row>
    <row r="5" spans="1:3" ht="18.75" x14ac:dyDescent="0.3">
      <c r="A5" s="526" t="str">
        <f>'1. паспорт местоположение'!A5:C5</f>
        <v>Год раскрытия информации: 2023 год</v>
      </c>
      <c r="B5" s="526"/>
      <c r="C5" s="59"/>
    </row>
    <row r="6" spans="1:3" ht="18.75" x14ac:dyDescent="0.3">
      <c r="A6" s="241"/>
      <c r="B6" s="241"/>
      <c r="C6" s="241"/>
    </row>
    <row r="7" spans="1:3" ht="18.75" x14ac:dyDescent="0.25">
      <c r="A7" s="400" t="s">
        <v>7</v>
      </c>
      <c r="B7" s="400"/>
      <c r="C7" s="98"/>
    </row>
    <row r="8" spans="1:3" ht="18.75" x14ac:dyDescent="0.25">
      <c r="A8" s="98"/>
      <c r="B8" s="98"/>
      <c r="C8" s="98"/>
    </row>
    <row r="9" spans="1:3" x14ac:dyDescent="0.25">
      <c r="A9" s="533" t="str">
        <f>'1. паспорт местоположение'!A9:C9</f>
        <v>Акционерное общество "Россети Янтарь"</v>
      </c>
      <c r="B9" s="533"/>
      <c r="C9" s="110"/>
    </row>
    <row r="10" spans="1:3" x14ac:dyDescent="0.25">
      <c r="A10" s="405" t="s">
        <v>6</v>
      </c>
      <c r="B10" s="405"/>
      <c r="C10" s="99"/>
    </row>
    <row r="11" spans="1:3" ht="18.75" x14ac:dyDescent="0.25">
      <c r="A11" s="98"/>
      <c r="B11" s="98"/>
      <c r="C11" s="98"/>
    </row>
    <row r="12" spans="1:3" x14ac:dyDescent="0.25">
      <c r="A12" s="533" t="str">
        <f>'1. паспорт местоположение'!A12:C12</f>
        <v>L_20-0495</v>
      </c>
      <c r="B12" s="533"/>
      <c r="C12" s="110"/>
    </row>
    <row r="13" spans="1:3" x14ac:dyDescent="0.25">
      <c r="A13" s="405" t="s">
        <v>5</v>
      </c>
      <c r="B13" s="405"/>
      <c r="C13" s="99"/>
    </row>
    <row r="14" spans="1:3" ht="18.75" x14ac:dyDescent="0.25">
      <c r="A14" s="10"/>
      <c r="B14" s="10"/>
      <c r="C14" s="10"/>
    </row>
    <row r="15" spans="1:3" ht="48.75" customHeight="1" x14ac:dyDescent="0.25">
      <c r="A15" s="527" t="str">
        <f>'1. паспорт местоположение'!A15:C15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B15" s="527"/>
      <c r="C15" s="110"/>
    </row>
    <row r="16" spans="1:3" x14ac:dyDescent="0.25">
      <c r="A16" s="405" t="s">
        <v>4</v>
      </c>
      <c r="B16" s="405"/>
      <c r="C16" s="99"/>
    </row>
    <row r="17" spans="1:3" x14ac:dyDescent="0.25">
      <c r="B17" s="71"/>
    </row>
    <row r="18" spans="1:3" x14ac:dyDescent="0.25">
      <c r="A18" s="528" t="s">
        <v>454</v>
      </c>
      <c r="B18" s="529"/>
    </row>
    <row r="19" spans="1:3" x14ac:dyDescent="0.25">
      <c r="B19" s="36"/>
    </row>
    <row r="20" spans="1:3" ht="16.5" thickBot="1" x14ac:dyDescent="0.3">
      <c r="B20" s="72"/>
    </row>
    <row r="21" spans="1:3" ht="79.5" thickBot="1" x14ac:dyDescent="0.3">
      <c r="A21" s="232" t="s">
        <v>324</v>
      </c>
      <c r="B21" s="314" t="str">
        <f>A15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row>
    <row r="22" spans="1:3" ht="16.5" thickBot="1" x14ac:dyDescent="0.3">
      <c r="A22" s="73" t="s">
        <v>325</v>
      </c>
      <c r="B22" s="74" t="str">
        <f>CONCATENATE('1. паспорт местоположение'!C26,", ",'1. паспорт местоположение'!C27)</f>
        <v>Калининградская область, Багратионовский городской округ</v>
      </c>
    </row>
    <row r="23" spans="1:3" ht="16.5" thickBot="1" x14ac:dyDescent="0.3">
      <c r="A23" s="73" t="s">
        <v>305</v>
      </c>
      <c r="B23" s="75" t="s">
        <v>514</v>
      </c>
    </row>
    <row r="24" spans="1:3" ht="16.5" thickBot="1" x14ac:dyDescent="0.3">
      <c r="A24" s="73" t="s">
        <v>326</v>
      </c>
      <c r="B24" s="75" t="s">
        <v>565</v>
      </c>
    </row>
    <row r="25" spans="1:3" ht="16.5" thickBot="1" x14ac:dyDescent="0.3">
      <c r="A25" s="76" t="s">
        <v>327</v>
      </c>
      <c r="B25" s="74">
        <v>2022</v>
      </c>
    </row>
    <row r="26" spans="1:3" ht="16.5" thickBot="1" x14ac:dyDescent="0.3">
      <c r="A26" s="77" t="s">
        <v>328</v>
      </c>
      <c r="B26" s="78" t="s">
        <v>567</v>
      </c>
    </row>
    <row r="27" spans="1:3" ht="29.25" thickBot="1" x14ac:dyDescent="0.3">
      <c r="A27" s="85" t="s">
        <v>566</v>
      </c>
      <c r="B27" s="189">
        <v>2.7168227100000002</v>
      </c>
    </row>
    <row r="28" spans="1:3" ht="16.5" thickBot="1" x14ac:dyDescent="0.3">
      <c r="A28" s="80" t="s">
        <v>329</v>
      </c>
      <c r="B28" s="80" t="s">
        <v>600</v>
      </c>
    </row>
    <row r="29" spans="1:3" ht="29.25" thickBot="1" x14ac:dyDescent="0.3">
      <c r="A29" s="86" t="s">
        <v>330</v>
      </c>
      <c r="B29" s="315">
        <f>'7. Паспорт отчет о закупке'!AD38/1000</f>
        <v>1.141694E-2</v>
      </c>
    </row>
    <row r="30" spans="1:3" ht="29.25" thickBot="1" x14ac:dyDescent="0.3">
      <c r="A30" s="86" t="s">
        <v>331</v>
      </c>
      <c r="B30" s="315">
        <f>B32+B49+B66</f>
        <v>1.5616939999999999E-2</v>
      </c>
      <c r="C30" s="49"/>
    </row>
    <row r="31" spans="1:3" ht="16.5" thickBot="1" x14ac:dyDescent="0.3">
      <c r="A31" s="80" t="s">
        <v>332</v>
      </c>
      <c r="B31" s="192"/>
      <c r="C31" s="49"/>
    </row>
    <row r="32" spans="1:3" ht="29.25" thickBot="1" x14ac:dyDescent="0.3">
      <c r="A32" s="86" t="s">
        <v>333</v>
      </c>
      <c r="B32" s="315">
        <f>SUMIF(C33:C48,10,B33:B48)</f>
        <v>0</v>
      </c>
      <c r="C32" s="49"/>
    </row>
    <row r="33" spans="1:3" s="193" customFormat="1" ht="16.5" thickBot="1" x14ac:dyDescent="0.3">
      <c r="A33" s="197" t="s">
        <v>334</v>
      </c>
      <c r="B33" s="316"/>
      <c r="C33" s="49">
        <v>10</v>
      </c>
    </row>
    <row r="34" spans="1:3" ht="16.5" thickBot="1" x14ac:dyDescent="0.3">
      <c r="A34" s="80" t="s">
        <v>335</v>
      </c>
      <c r="B34" s="194">
        <f>B33/$B$27</f>
        <v>0</v>
      </c>
      <c r="C34" s="49"/>
    </row>
    <row r="35" spans="1:3" ht="16.5" thickBot="1" x14ac:dyDescent="0.3">
      <c r="A35" s="80" t="s">
        <v>336</v>
      </c>
      <c r="B35" s="315"/>
      <c r="C35" s="49">
        <v>1</v>
      </c>
    </row>
    <row r="36" spans="1:3" ht="16.5" thickBot="1" x14ac:dyDescent="0.3">
      <c r="A36" s="80" t="s">
        <v>337</v>
      </c>
      <c r="B36" s="315"/>
      <c r="C36" s="49">
        <v>2</v>
      </c>
    </row>
    <row r="37" spans="1:3" s="193" customFormat="1" ht="16.5" thickBot="1" x14ac:dyDescent="0.3">
      <c r="A37" s="197" t="s">
        <v>334</v>
      </c>
      <c r="B37" s="316"/>
      <c r="C37" s="49">
        <v>10</v>
      </c>
    </row>
    <row r="38" spans="1:3" ht="16.5" thickBot="1" x14ac:dyDescent="0.3">
      <c r="A38" s="80" t="s">
        <v>335</v>
      </c>
      <c r="B38" s="194">
        <f t="shared" ref="B38" si="0">B37/$B$27</f>
        <v>0</v>
      </c>
      <c r="C38" s="49"/>
    </row>
    <row r="39" spans="1:3" ht="16.5" thickBot="1" x14ac:dyDescent="0.3">
      <c r="A39" s="80" t="s">
        <v>336</v>
      </c>
      <c r="B39" s="315"/>
      <c r="C39" s="49">
        <v>1</v>
      </c>
    </row>
    <row r="40" spans="1:3" ht="16.5" thickBot="1" x14ac:dyDescent="0.3">
      <c r="A40" s="80" t="s">
        <v>337</v>
      </c>
      <c r="B40" s="315"/>
      <c r="C40" s="49">
        <v>2</v>
      </c>
    </row>
    <row r="41" spans="1:3" ht="16.5" thickBot="1" x14ac:dyDescent="0.3">
      <c r="A41" s="197" t="s">
        <v>334</v>
      </c>
      <c r="B41" s="316"/>
      <c r="C41" s="49">
        <v>10</v>
      </c>
    </row>
    <row r="42" spans="1:3" ht="16.5" thickBot="1" x14ac:dyDescent="0.3">
      <c r="A42" s="80" t="s">
        <v>335</v>
      </c>
      <c r="B42" s="194">
        <f t="shared" ref="B42" si="1">B41/$B$27</f>
        <v>0</v>
      </c>
      <c r="C42" s="49"/>
    </row>
    <row r="43" spans="1:3" ht="16.5" thickBot="1" x14ac:dyDescent="0.3">
      <c r="A43" s="80" t="s">
        <v>336</v>
      </c>
      <c r="B43" s="315"/>
      <c r="C43" s="49">
        <v>1</v>
      </c>
    </row>
    <row r="44" spans="1:3" ht="16.5" thickBot="1" x14ac:dyDescent="0.3">
      <c r="A44" s="80" t="s">
        <v>337</v>
      </c>
      <c r="B44" s="315"/>
      <c r="C44" s="49">
        <v>2</v>
      </c>
    </row>
    <row r="45" spans="1:3" ht="16.5" thickBot="1" x14ac:dyDescent="0.3">
      <c r="A45" s="197" t="s">
        <v>334</v>
      </c>
      <c r="B45" s="316"/>
      <c r="C45" s="49">
        <v>10</v>
      </c>
    </row>
    <row r="46" spans="1:3" ht="16.5" thickBot="1" x14ac:dyDescent="0.3">
      <c r="A46" s="80" t="s">
        <v>335</v>
      </c>
      <c r="B46" s="194">
        <f t="shared" ref="B46" si="2">B45/$B$27</f>
        <v>0</v>
      </c>
      <c r="C46" s="49"/>
    </row>
    <row r="47" spans="1:3" ht="16.5" thickBot="1" x14ac:dyDescent="0.3">
      <c r="A47" s="80" t="s">
        <v>336</v>
      </c>
      <c r="B47" s="315"/>
      <c r="C47" s="49">
        <v>1</v>
      </c>
    </row>
    <row r="48" spans="1:3" ht="16.5" thickBot="1" x14ac:dyDescent="0.3">
      <c r="A48" s="80" t="s">
        <v>337</v>
      </c>
      <c r="B48" s="315"/>
      <c r="C48" s="49">
        <v>2</v>
      </c>
    </row>
    <row r="49" spans="1:3" s="193" customFormat="1" ht="29.25" thickBot="1" x14ac:dyDescent="0.3">
      <c r="A49" s="86" t="s">
        <v>338</v>
      </c>
      <c r="B49" s="315">
        <f>SUMIF(C50:C65,20,B50:B65)</f>
        <v>0</v>
      </c>
      <c r="C49" s="49"/>
    </row>
    <row r="50" spans="1:3" ht="16.5" thickBot="1" x14ac:dyDescent="0.3">
      <c r="A50" s="197" t="s">
        <v>334</v>
      </c>
      <c r="B50" s="316"/>
      <c r="C50" s="49">
        <v>20</v>
      </c>
    </row>
    <row r="51" spans="1:3" ht="16.5" thickBot="1" x14ac:dyDescent="0.3">
      <c r="A51" s="80" t="s">
        <v>335</v>
      </c>
      <c r="B51" s="194">
        <f>B50/$B$27</f>
        <v>0</v>
      </c>
      <c r="C51" s="49"/>
    </row>
    <row r="52" spans="1:3" ht="16.5" thickBot="1" x14ac:dyDescent="0.3">
      <c r="A52" s="80" t="s">
        <v>336</v>
      </c>
      <c r="B52" s="315"/>
      <c r="C52" s="49">
        <v>1</v>
      </c>
    </row>
    <row r="53" spans="1:3" s="193" customFormat="1" ht="16.5" thickBot="1" x14ac:dyDescent="0.3">
      <c r="A53" s="80" t="s">
        <v>337</v>
      </c>
      <c r="B53" s="315"/>
      <c r="C53" s="49">
        <v>2</v>
      </c>
    </row>
    <row r="54" spans="1:3" ht="16.5" thickBot="1" x14ac:dyDescent="0.3">
      <c r="A54" s="197" t="s">
        <v>334</v>
      </c>
      <c r="B54" s="316"/>
      <c r="C54" s="49">
        <v>20</v>
      </c>
    </row>
    <row r="55" spans="1:3" ht="16.5" thickBot="1" x14ac:dyDescent="0.3">
      <c r="A55" s="80" t="s">
        <v>335</v>
      </c>
      <c r="B55" s="194">
        <f t="shared" ref="B55" si="3">B54/$B$27</f>
        <v>0</v>
      </c>
      <c r="C55" s="49"/>
    </row>
    <row r="56" spans="1:3" ht="16.5" thickBot="1" x14ac:dyDescent="0.3">
      <c r="A56" s="80" t="s">
        <v>336</v>
      </c>
      <c r="B56" s="315"/>
      <c r="C56" s="49">
        <v>1</v>
      </c>
    </row>
    <row r="57" spans="1:3" s="193" customFormat="1" ht="16.5" thickBot="1" x14ac:dyDescent="0.3">
      <c r="A57" s="80" t="s">
        <v>337</v>
      </c>
      <c r="B57" s="315"/>
      <c r="C57" s="49">
        <v>2</v>
      </c>
    </row>
    <row r="58" spans="1:3" ht="16.5" thickBot="1" x14ac:dyDescent="0.3">
      <c r="A58" s="197" t="s">
        <v>334</v>
      </c>
      <c r="B58" s="316"/>
      <c r="C58" s="49">
        <v>20</v>
      </c>
    </row>
    <row r="59" spans="1:3" ht="16.5" thickBot="1" x14ac:dyDescent="0.3">
      <c r="A59" s="80" t="s">
        <v>335</v>
      </c>
      <c r="B59" s="194">
        <f t="shared" ref="B59" si="4">B58/$B$27</f>
        <v>0</v>
      </c>
      <c r="C59" s="49"/>
    </row>
    <row r="60" spans="1:3" ht="16.5" thickBot="1" x14ac:dyDescent="0.3">
      <c r="A60" s="80" t="s">
        <v>336</v>
      </c>
      <c r="B60" s="315"/>
      <c r="C60" s="49">
        <v>1</v>
      </c>
    </row>
    <row r="61" spans="1:3" s="193" customFormat="1" ht="16.5" thickBot="1" x14ac:dyDescent="0.3">
      <c r="A61" s="80" t="s">
        <v>337</v>
      </c>
      <c r="B61" s="315"/>
      <c r="C61" s="49">
        <v>2</v>
      </c>
    </row>
    <row r="62" spans="1:3" ht="16.5" thickBot="1" x14ac:dyDescent="0.3">
      <c r="A62" s="197" t="s">
        <v>334</v>
      </c>
      <c r="B62" s="316"/>
      <c r="C62" s="49">
        <v>20</v>
      </c>
    </row>
    <row r="63" spans="1:3" ht="16.5" thickBot="1" x14ac:dyDescent="0.3">
      <c r="A63" s="80" t="s">
        <v>335</v>
      </c>
      <c r="B63" s="194">
        <f t="shared" ref="B63" si="5">B62/$B$27</f>
        <v>0</v>
      </c>
      <c r="C63" s="49"/>
    </row>
    <row r="64" spans="1:3" ht="16.5" thickBot="1" x14ac:dyDescent="0.3">
      <c r="A64" s="80" t="s">
        <v>336</v>
      </c>
      <c r="B64" s="315"/>
      <c r="C64" s="49">
        <v>1</v>
      </c>
    </row>
    <row r="65" spans="1:3" ht="16.5" thickBot="1" x14ac:dyDescent="0.3">
      <c r="A65" s="80" t="s">
        <v>337</v>
      </c>
      <c r="B65" s="315"/>
      <c r="C65" s="49">
        <v>2</v>
      </c>
    </row>
    <row r="66" spans="1:3" s="193" customFormat="1" ht="29.25" thickBot="1" x14ac:dyDescent="0.3">
      <c r="A66" s="86" t="s">
        <v>339</v>
      </c>
      <c r="B66" s="315">
        <f>SUMIF(C67:C82,30,B67:B82)</f>
        <v>1.5616939999999999E-2</v>
      </c>
      <c r="C66" s="49"/>
    </row>
    <row r="67" spans="1:3" ht="30.75" thickBot="1" x14ac:dyDescent="0.3">
      <c r="A67" s="346" t="s">
        <v>548</v>
      </c>
      <c r="B67" s="347">
        <v>6.72647E-3</v>
      </c>
      <c r="C67" s="49">
        <v>30</v>
      </c>
    </row>
    <row r="68" spans="1:3" ht="16.5" thickBot="1" x14ac:dyDescent="0.3">
      <c r="A68" s="80" t="s">
        <v>335</v>
      </c>
      <c r="B68" s="194">
        <f t="shared" ref="B68" si="6">B67/$B$27</f>
        <v>2.4758590154747343E-3</v>
      </c>
      <c r="C68" s="49"/>
    </row>
    <row r="69" spans="1:3" ht="16.5" thickBot="1" x14ac:dyDescent="0.3">
      <c r="A69" s="80" t="s">
        <v>336</v>
      </c>
      <c r="B69" s="315">
        <f>6726.47/1000000</f>
        <v>6.72647E-3</v>
      </c>
      <c r="C69" s="49">
        <v>1</v>
      </c>
    </row>
    <row r="70" spans="1:3" s="193" customFormat="1" ht="16.5" thickBot="1" x14ac:dyDescent="0.3">
      <c r="A70" s="80" t="s">
        <v>337</v>
      </c>
      <c r="B70" s="315">
        <v>6.72647E-3</v>
      </c>
      <c r="C70" s="49">
        <v>2</v>
      </c>
    </row>
    <row r="71" spans="1:3" ht="30.75" thickBot="1" x14ac:dyDescent="0.3">
      <c r="A71" s="346" t="s">
        <v>579</v>
      </c>
      <c r="B71" s="375">
        <v>4.6904700000000004E-3</v>
      </c>
      <c r="C71" s="49">
        <v>30</v>
      </c>
    </row>
    <row r="72" spans="1:3" ht="16.5" thickBot="1" x14ac:dyDescent="0.3">
      <c r="A72" s="80" t="s">
        <v>335</v>
      </c>
      <c r="B72" s="194">
        <f t="shared" ref="B72" si="7">B71/$B$27</f>
        <v>1.726454207974432E-3</v>
      </c>
      <c r="C72" s="49"/>
    </row>
    <row r="73" spans="1:3" ht="16.5" thickBot="1" x14ac:dyDescent="0.3">
      <c r="A73" s="80" t="s">
        <v>336</v>
      </c>
      <c r="B73" s="315">
        <v>4.6904700000000004E-3</v>
      </c>
      <c r="C73" s="49">
        <v>1</v>
      </c>
    </row>
    <row r="74" spans="1:3" s="193" customFormat="1" ht="16.5" thickBot="1" x14ac:dyDescent="0.3">
      <c r="A74" s="80" t="s">
        <v>337</v>
      </c>
      <c r="B74" s="315">
        <v>4.6904700000000004E-3</v>
      </c>
      <c r="C74" s="49">
        <v>2</v>
      </c>
    </row>
    <row r="75" spans="1:3" ht="30.75" thickBot="1" x14ac:dyDescent="0.3">
      <c r="A75" s="346" t="s">
        <v>603</v>
      </c>
      <c r="B75" s="375">
        <f>4200/1000000</f>
        <v>4.1999999999999997E-3</v>
      </c>
      <c r="C75" s="49">
        <v>30</v>
      </c>
    </row>
    <row r="76" spans="1:3" ht="16.5" thickBot="1" x14ac:dyDescent="0.3">
      <c r="A76" s="80" t="s">
        <v>335</v>
      </c>
      <c r="B76" s="194">
        <f t="shared" ref="B76" si="8">B75/$B$27</f>
        <v>1.5459234732324509E-3</v>
      </c>
      <c r="C76" s="49"/>
    </row>
    <row r="77" spans="1:3" ht="16.5" thickBot="1" x14ac:dyDescent="0.3">
      <c r="A77" s="80" t="s">
        <v>336</v>
      </c>
      <c r="B77" s="315">
        <v>4.1999999999999997E-3</v>
      </c>
      <c r="C77" s="49">
        <v>1</v>
      </c>
    </row>
    <row r="78" spans="1:3" ht="16.5" thickBot="1" x14ac:dyDescent="0.3">
      <c r="A78" s="80" t="s">
        <v>337</v>
      </c>
      <c r="B78" s="315">
        <v>4.1999999999999997E-3</v>
      </c>
      <c r="C78" s="49">
        <v>2</v>
      </c>
    </row>
    <row r="79" spans="1:3" ht="16.5" thickBot="1" x14ac:dyDescent="0.3">
      <c r="A79" s="197" t="s">
        <v>334</v>
      </c>
      <c r="B79" s="316"/>
      <c r="C79" s="49">
        <v>30</v>
      </c>
    </row>
    <row r="80" spans="1:3" ht="16.5" thickBot="1" x14ac:dyDescent="0.3">
      <c r="A80" s="80" t="s">
        <v>335</v>
      </c>
      <c r="B80" s="194">
        <f t="shared" ref="B80" si="9">B79/$B$27</f>
        <v>0</v>
      </c>
      <c r="C80" s="49"/>
    </row>
    <row r="81" spans="1:3" ht="16.5" thickBot="1" x14ac:dyDescent="0.3">
      <c r="A81" s="80" t="s">
        <v>336</v>
      </c>
      <c r="B81" s="315"/>
      <c r="C81" s="49">
        <v>1</v>
      </c>
    </row>
    <row r="82" spans="1:3" ht="16.5" thickBot="1" x14ac:dyDescent="0.3">
      <c r="A82" s="80" t="s">
        <v>337</v>
      </c>
      <c r="B82" s="315"/>
      <c r="C82" s="49">
        <v>2</v>
      </c>
    </row>
    <row r="83" spans="1:3" ht="15.6" customHeight="1" thickBot="1" x14ac:dyDescent="0.3">
      <c r="A83" s="79" t="s">
        <v>340</v>
      </c>
      <c r="B83" s="195">
        <f>B30/B27</f>
        <v>5.7482366966816172E-3</v>
      </c>
      <c r="C83" s="49"/>
    </row>
    <row r="84" spans="1:3" ht="16.5" thickBot="1" x14ac:dyDescent="0.3">
      <c r="A84" s="81" t="s">
        <v>332</v>
      </c>
      <c r="B84" s="87"/>
      <c r="C84" s="49"/>
    </row>
    <row r="85" spans="1:3" ht="16.5" thickBot="1" x14ac:dyDescent="0.3">
      <c r="A85" s="81" t="s">
        <v>341</v>
      </c>
      <c r="B85" s="317"/>
      <c r="C85" s="49"/>
    </row>
    <row r="86" spans="1:3" ht="16.5" thickBot="1" x14ac:dyDescent="0.3">
      <c r="A86" s="81" t="s">
        <v>342</v>
      </c>
      <c r="B86" s="317"/>
      <c r="C86" s="49"/>
    </row>
    <row r="87" spans="1:3" ht="16.5" thickBot="1" x14ac:dyDescent="0.3">
      <c r="A87" s="81" t="s">
        <v>343</v>
      </c>
      <c r="B87" s="195">
        <f>(B67+B71)/B27</f>
        <v>4.2023132234491663E-3</v>
      </c>
      <c r="C87" s="49"/>
    </row>
    <row r="88" spans="1:3" ht="16.5" thickBot="1" x14ac:dyDescent="0.3">
      <c r="A88" s="76" t="s">
        <v>344</v>
      </c>
      <c r="B88" s="195">
        <f>B89/$B$27</f>
        <v>5.7482366966816172E-3</v>
      </c>
      <c r="C88" s="49"/>
    </row>
    <row r="89" spans="1:3" ht="16.5" thickBot="1" x14ac:dyDescent="0.3">
      <c r="A89" s="76" t="s">
        <v>345</v>
      </c>
      <c r="B89" s="318">
        <f xml:space="preserve"> SUMIF(C33:C82, 1,B33:B82)</f>
        <v>1.5616939999999999E-2</v>
      </c>
      <c r="C89" s="49"/>
    </row>
    <row r="90" spans="1:3" ht="16.5" thickBot="1" x14ac:dyDescent="0.3">
      <c r="A90" s="76" t="s">
        <v>346</v>
      </c>
      <c r="B90" s="195">
        <f>B91/$B$27</f>
        <v>5.7482366966816172E-3</v>
      </c>
      <c r="C90" s="49"/>
    </row>
    <row r="91" spans="1:3" ht="16.5" thickBot="1" x14ac:dyDescent="0.3">
      <c r="A91" s="77" t="s">
        <v>347</v>
      </c>
      <c r="B91" s="318">
        <f xml:space="preserve"> SUMIF(C33:C82, 2,B33:B82)</f>
        <v>1.5616939999999999E-2</v>
      </c>
      <c r="C91" s="49"/>
    </row>
    <row r="92" spans="1:3" ht="30" x14ac:dyDescent="0.25">
      <c r="A92" s="79" t="s">
        <v>348</v>
      </c>
      <c r="B92" s="81" t="s">
        <v>349</v>
      </c>
      <c r="C92" s="49"/>
    </row>
    <row r="93" spans="1:3" x14ac:dyDescent="0.25">
      <c r="A93" s="83" t="s">
        <v>350</v>
      </c>
      <c r="B93" s="83" t="s">
        <v>571</v>
      </c>
      <c r="C93" s="49"/>
    </row>
    <row r="94" spans="1:3" ht="45" x14ac:dyDescent="0.25">
      <c r="A94" s="83" t="s">
        <v>351</v>
      </c>
      <c r="B94" s="83" t="s">
        <v>580</v>
      </c>
      <c r="C94" s="49"/>
    </row>
    <row r="95" spans="1:3" x14ac:dyDescent="0.25">
      <c r="A95" s="83" t="s">
        <v>352</v>
      </c>
      <c r="B95" s="83"/>
      <c r="C95" s="49"/>
    </row>
    <row r="96" spans="1:3" x14ac:dyDescent="0.25">
      <c r="A96" s="83" t="s">
        <v>353</v>
      </c>
      <c r="B96" s="83" t="s">
        <v>607</v>
      </c>
      <c r="C96" s="49"/>
    </row>
    <row r="97" spans="1:3" ht="16.5" thickBot="1" x14ac:dyDescent="0.3">
      <c r="A97" s="84" t="s">
        <v>354</v>
      </c>
      <c r="B97" s="84"/>
      <c r="C97" s="49"/>
    </row>
    <row r="98" spans="1:3" ht="30.75" thickBot="1" x14ac:dyDescent="0.3">
      <c r="A98" s="81" t="s">
        <v>355</v>
      </c>
      <c r="B98" s="82" t="s">
        <v>496</v>
      </c>
      <c r="C98" s="49"/>
    </row>
    <row r="99" spans="1:3" ht="29.25" thickBot="1" x14ac:dyDescent="0.3">
      <c r="A99" s="76" t="s">
        <v>356</v>
      </c>
      <c r="B99" s="319">
        <v>7</v>
      </c>
      <c r="C99" s="49"/>
    </row>
    <row r="100" spans="1:3" ht="28.5" customHeight="1" thickBot="1" x14ac:dyDescent="0.3">
      <c r="A100" s="81" t="s">
        <v>332</v>
      </c>
      <c r="B100" s="320"/>
      <c r="C100" s="49"/>
    </row>
    <row r="101" spans="1:3" ht="16.5" thickBot="1" x14ac:dyDescent="0.3">
      <c r="A101" s="81" t="s">
        <v>357</v>
      </c>
      <c r="B101" s="319">
        <v>4</v>
      </c>
      <c r="C101" s="49"/>
    </row>
    <row r="102" spans="1:3" ht="16.5" thickBot="1" x14ac:dyDescent="0.3">
      <c r="A102" s="81" t="s">
        <v>358</v>
      </c>
      <c r="B102" s="319">
        <v>3</v>
      </c>
      <c r="C102" s="49"/>
    </row>
    <row r="103" spans="1:3" ht="16.5" thickBot="1" x14ac:dyDescent="0.3">
      <c r="A103" s="90" t="s">
        <v>359</v>
      </c>
      <c r="B103" s="91" t="s">
        <v>496</v>
      </c>
      <c r="C103" s="49"/>
    </row>
    <row r="104" spans="1:3" ht="16.5" thickBot="1" x14ac:dyDescent="0.3">
      <c r="A104" s="76" t="s">
        <v>360</v>
      </c>
      <c r="B104" s="88"/>
      <c r="C104" s="49"/>
    </row>
    <row r="105" spans="1:3" ht="16.5" thickBot="1" x14ac:dyDescent="0.3">
      <c r="A105" s="83" t="s">
        <v>361</v>
      </c>
      <c r="B105" s="329" t="str">
        <f>'6.1. Паспорт сетевой график'!D43</f>
        <v>не требуется</v>
      </c>
      <c r="C105" s="49"/>
    </row>
    <row r="106" spans="1:3" ht="16.5" thickBot="1" x14ac:dyDescent="0.3">
      <c r="A106" s="83" t="s">
        <v>362</v>
      </c>
      <c r="B106" s="91" t="s">
        <v>496</v>
      </c>
      <c r="C106" s="49"/>
    </row>
    <row r="107" spans="1:3" ht="16.5" thickBot="1" x14ac:dyDescent="0.3">
      <c r="A107" s="83" t="s">
        <v>363</v>
      </c>
      <c r="B107" s="91" t="s">
        <v>496</v>
      </c>
      <c r="C107" s="49"/>
    </row>
    <row r="108" spans="1:3" ht="60.75" thickBot="1" x14ac:dyDescent="0.3">
      <c r="A108" s="92" t="s">
        <v>364</v>
      </c>
      <c r="B108" s="89" t="s">
        <v>583</v>
      </c>
      <c r="C108" s="49"/>
    </row>
    <row r="109" spans="1:3" ht="28.5" customHeight="1" x14ac:dyDescent="0.25">
      <c r="A109" s="79" t="s">
        <v>365</v>
      </c>
      <c r="B109" s="530" t="s">
        <v>568</v>
      </c>
      <c r="C109" s="49"/>
    </row>
    <row r="110" spans="1:3" x14ac:dyDescent="0.25">
      <c r="A110" s="83" t="s">
        <v>366</v>
      </c>
      <c r="B110" s="531"/>
      <c r="C110" s="49"/>
    </row>
    <row r="111" spans="1:3" x14ac:dyDescent="0.25">
      <c r="A111" s="83" t="s">
        <v>367</v>
      </c>
      <c r="B111" s="531"/>
      <c r="C111" s="49"/>
    </row>
    <row r="112" spans="1:3" x14ac:dyDescent="0.25">
      <c r="A112" s="83" t="s">
        <v>368</v>
      </c>
      <c r="B112" s="531"/>
      <c r="C112" s="49"/>
    </row>
    <row r="113" spans="1:3" x14ac:dyDescent="0.25">
      <c r="A113" s="83" t="s">
        <v>369</v>
      </c>
      <c r="B113" s="531"/>
      <c r="C113" s="49"/>
    </row>
    <row r="114" spans="1:3" ht="30" customHeight="1" thickBot="1" x14ac:dyDescent="0.3">
      <c r="A114" s="345" t="s">
        <v>370</v>
      </c>
      <c r="B114" s="532"/>
      <c r="C114" s="49"/>
    </row>
  </sheetData>
  <mergeCells count="10">
    <mergeCell ref="B109:B114"/>
    <mergeCell ref="A7:B7"/>
    <mergeCell ref="A9:B9"/>
    <mergeCell ref="A10:B10"/>
    <mergeCell ref="A12:B12"/>
    <mergeCell ref="A5:B5"/>
    <mergeCell ref="A15:B15"/>
    <mergeCell ref="A16:B16"/>
    <mergeCell ref="A18:B18"/>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9"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1" t="str">
        <f>'1. паспорт местоположение'!A5:C5</f>
        <v>Год раскрытия информации: 2023 год</v>
      </c>
      <c r="B4" s="391"/>
      <c r="C4" s="391"/>
      <c r="D4" s="391"/>
      <c r="E4" s="391"/>
      <c r="F4" s="391"/>
      <c r="G4" s="391"/>
      <c r="H4" s="391"/>
      <c r="I4" s="391"/>
      <c r="J4" s="391"/>
      <c r="K4" s="391"/>
      <c r="L4" s="391"/>
      <c r="M4" s="391"/>
      <c r="N4" s="391"/>
      <c r="O4" s="391"/>
      <c r="P4" s="391"/>
      <c r="Q4" s="391"/>
      <c r="R4" s="391"/>
      <c r="S4" s="391"/>
    </row>
    <row r="5" spans="1:28" s="11" customFormat="1" ht="15.75" x14ac:dyDescent="0.2">
      <c r="A5" s="16"/>
    </row>
    <row r="6" spans="1:28" s="11" customFormat="1" ht="18.75" x14ac:dyDescent="0.2">
      <c r="A6" s="400" t="s">
        <v>7</v>
      </c>
      <c r="B6" s="400"/>
      <c r="C6" s="400"/>
      <c r="D6" s="400"/>
      <c r="E6" s="400"/>
      <c r="F6" s="400"/>
      <c r="G6" s="400"/>
      <c r="H6" s="400"/>
      <c r="I6" s="400"/>
      <c r="J6" s="400"/>
      <c r="K6" s="400"/>
      <c r="L6" s="400"/>
      <c r="M6" s="400"/>
      <c r="N6" s="400"/>
      <c r="O6" s="400"/>
      <c r="P6" s="400"/>
      <c r="Q6" s="400"/>
      <c r="R6" s="400"/>
      <c r="S6" s="400"/>
      <c r="T6" s="12"/>
      <c r="U6" s="12"/>
      <c r="V6" s="12"/>
      <c r="W6" s="12"/>
      <c r="X6" s="12"/>
      <c r="Y6" s="12"/>
      <c r="Z6" s="12"/>
      <c r="AA6" s="12"/>
      <c r="AB6" s="12"/>
    </row>
    <row r="7" spans="1:28" s="11" customFormat="1" ht="18.75" x14ac:dyDescent="0.2">
      <c r="A7" s="400"/>
      <c r="B7" s="400"/>
      <c r="C7" s="400"/>
      <c r="D7" s="400"/>
      <c r="E7" s="400"/>
      <c r="F7" s="400"/>
      <c r="G7" s="400"/>
      <c r="H7" s="400"/>
      <c r="I7" s="400"/>
      <c r="J7" s="400"/>
      <c r="K7" s="400"/>
      <c r="L7" s="400"/>
      <c r="M7" s="400"/>
      <c r="N7" s="400"/>
      <c r="O7" s="400"/>
      <c r="P7" s="400"/>
      <c r="Q7" s="400"/>
      <c r="R7" s="400"/>
      <c r="S7" s="400"/>
      <c r="T7" s="12"/>
      <c r="U7" s="12"/>
      <c r="V7" s="12"/>
      <c r="W7" s="12"/>
      <c r="X7" s="12"/>
      <c r="Y7" s="12"/>
      <c r="Z7" s="12"/>
      <c r="AA7" s="12"/>
      <c r="AB7" s="12"/>
    </row>
    <row r="8" spans="1:28" s="11" customFormat="1" ht="18.75" x14ac:dyDescent="0.2">
      <c r="A8" s="401" t="str">
        <f>'1. паспорт местоположение'!A9:C9</f>
        <v>Акционерное общество "Россети Янтарь"</v>
      </c>
      <c r="B8" s="401"/>
      <c r="C8" s="401"/>
      <c r="D8" s="401"/>
      <c r="E8" s="401"/>
      <c r="F8" s="401"/>
      <c r="G8" s="401"/>
      <c r="H8" s="401"/>
      <c r="I8" s="401"/>
      <c r="J8" s="401"/>
      <c r="K8" s="401"/>
      <c r="L8" s="401"/>
      <c r="M8" s="401"/>
      <c r="N8" s="401"/>
      <c r="O8" s="401"/>
      <c r="P8" s="401"/>
      <c r="Q8" s="401"/>
      <c r="R8" s="401"/>
      <c r="S8" s="401"/>
      <c r="T8" s="12"/>
      <c r="U8" s="12"/>
      <c r="V8" s="12"/>
      <c r="W8" s="12"/>
      <c r="X8" s="12"/>
      <c r="Y8" s="12"/>
      <c r="Z8" s="12"/>
      <c r="AA8" s="12"/>
      <c r="AB8" s="12"/>
    </row>
    <row r="9" spans="1:28" s="11" customFormat="1" ht="18.75" x14ac:dyDescent="0.2">
      <c r="A9" s="405" t="s">
        <v>6</v>
      </c>
      <c r="B9" s="405"/>
      <c r="C9" s="405"/>
      <c r="D9" s="405"/>
      <c r="E9" s="405"/>
      <c r="F9" s="405"/>
      <c r="G9" s="405"/>
      <c r="H9" s="405"/>
      <c r="I9" s="405"/>
      <c r="J9" s="405"/>
      <c r="K9" s="405"/>
      <c r="L9" s="405"/>
      <c r="M9" s="405"/>
      <c r="N9" s="405"/>
      <c r="O9" s="405"/>
      <c r="P9" s="405"/>
      <c r="Q9" s="405"/>
      <c r="R9" s="405"/>
      <c r="S9" s="405"/>
      <c r="T9" s="12"/>
      <c r="U9" s="12"/>
      <c r="V9" s="12"/>
      <c r="W9" s="12"/>
      <c r="X9" s="12"/>
      <c r="Y9" s="12"/>
      <c r="Z9" s="12"/>
      <c r="AA9" s="12"/>
      <c r="AB9" s="12"/>
    </row>
    <row r="10" spans="1:28" s="11" customFormat="1" ht="18.75" x14ac:dyDescent="0.2">
      <c r="A10" s="400"/>
      <c r="B10" s="400"/>
      <c r="C10" s="400"/>
      <c r="D10" s="400"/>
      <c r="E10" s="400"/>
      <c r="F10" s="400"/>
      <c r="G10" s="400"/>
      <c r="H10" s="400"/>
      <c r="I10" s="400"/>
      <c r="J10" s="400"/>
      <c r="K10" s="400"/>
      <c r="L10" s="400"/>
      <c r="M10" s="400"/>
      <c r="N10" s="400"/>
      <c r="O10" s="400"/>
      <c r="P10" s="400"/>
      <c r="Q10" s="400"/>
      <c r="R10" s="400"/>
      <c r="S10" s="400"/>
      <c r="T10" s="12"/>
      <c r="U10" s="12"/>
      <c r="V10" s="12"/>
      <c r="W10" s="12"/>
      <c r="X10" s="12"/>
      <c r="Y10" s="12"/>
      <c r="Z10" s="12"/>
      <c r="AA10" s="12"/>
      <c r="AB10" s="12"/>
    </row>
    <row r="11" spans="1:28" s="11" customFormat="1" ht="18.75" x14ac:dyDescent="0.2">
      <c r="A11" s="401" t="str">
        <f>'1. паспорт местоположение'!A12:C12</f>
        <v>L_20-0495</v>
      </c>
      <c r="B11" s="401"/>
      <c r="C11" s="401"/>
      <c r="D11" s="401"/>
      <c r="E11" s="401"/>
      <c r="F11" s="401"/>
      <c r="G11" s="401"/>
      <c r="H11" s="401"/>
      <c r="I11" s="401"/>
      <c r="J11" s="401"/>
      <c r="K11" s="401"/>
      <c r="L11" s="401"/>
      <c r="M11" s="401"/>
      <c r="N11" s="401"/>
      <c r="O11" s="401"/>
      <c r="P11" s="401"/>
      <c r="Q11" s="401"/>
      <c r="R11" s="401"/>
      <c r="S11" s="401"/>
      <c r="T11" s="12"/>
      <c r="U11" s="12"/>
      <c r="V11" s="12"/>
      <c r="W11" s="12"/>
      <c r="X11" s="12"/>
      <c r="Y11" s="12"/>
      <c r="Z11" s="12"/>
      <c r="AA11" s="12"/>
      <c r="AB11" s="12"/>
    </row>
    <row r="12" spans="1:28" s="11" customFormat="1" ht="18.75" x14ac:dyDescent="0.2">
      <c r="A12" s="405" t="s">
        <v>5</v>
      </c>
      <c r="B12" s="405"/>
      <c r="C12" s="405"/>
      <c r="D12" s="405"/>
      <c r="E12" s="405"/>
      <c r="F12" s="405"/>
      <c r="G12" s="405"/>
      <c r="H12" s="405"/>
      <c r="I12" s="405"/>
      <c r="J12" s="405"/>
      <c r="K12" s="405"/>
      <c r="L12" s="405"/>
      <c r="M12" s="405"/>
      <c r="N12" s="405"/>
      <c r="O12" s="405"/>
      <c r="P12" s="405"/>
      <c r="Q12" s="405"/>
      <c r="R12" s="405"/>
      <c r="S12" s="405"/>
      <c r="T12" s="12"/>
      <c r="U12" s="12"/>
      <c r="V12" s="12"/>
      <c r="W12" s="12"/>
      <c r="X12" s="12"/>
      <c r="Y12" s="12"/>
      <c r="Z12" s="12"/>
      <c r="AA12" s="12"/>
      <c r="AB12" s="12"/>
    </row>
    <row r="13" spans="1:28" s="8"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9"/>
      <c r="U13" s="9"/>
      <c r="V13" s="9"/>
      <c r="W13" s="9"/>
      <c r="X13" s="9"/>
      <c r="Y13" s="9"/>
      <c r="Z13" s="9"/>
      <c r="AA13" s="9"/>
      <c r="AB13" s="9"/>
    </row>
    <row r="14" spans="1:28" s="3" customFormat="1" ht="12" x14ac:dyDescent="0.2">
      <c r="A14" s="401" t="str">
        <f>'1. паспорт местоположение'!A9:C9</f>
        <v>Акционерное общество "Россети Янтарь"</v>
      </c>
      <c r="B14" s="401"/>
      <c r="C14" s="401"/>
      <c r="D14" s="401"/>
      <c r="E14" s="401"/>
      <c r="F14" s="401"/>
      <c r="G14" s="401"/>
      <c r="H14" s="401"/>
      <c r="I14" s="401"/>
      <c r="J14" s="401"/>
      <c r="K14" s="401"/>
      <c r="L14" s="401"/>
      <c r="M14" s="401"/>
      <c r="N14" s="401"/>
      <c r="O14" s="401"/>
      <c r="P14" s="401"/>
      <c r="Q14" s="401"/>
      <c r="R14" s="401"/>
      <c r="S14" s="401"/>
      <c r="T14" s="7"/>
      <c r="U14" s="7"/>
      <c r="V14" s="7"/>
      <c r="W14" s="7"/>
      <c r="X14" s="7"/>
      <c r="Y14" s="7"/>
      <c r="Z14" s="7"/>
      <c r="AA14" s="7"/>
      <c r="AB14" s="7"/>
    </row>
    <row r="15" spans="1:28" s="3" customFormat="1" ht="41.25" customHeight="1" x14ac:dyDescent="0.2">
      <c r="A15" s="407" t="str">
        <f>'1. паспорт местоположение'!A15:C15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B15" s="407"/>
      <c r="C15" s="407"/>
      <c r="D15" s="407"/>
      <c r="E15" s="407"/>
      <c r="F15" s="407"/>
      <c r="G15" s="407"/>
      <c r="H15" s="407"/>
      <c r="I15" s="407"/>
      <c r="J15" s="407"/>
      <c r="K15" s="407"/>
      <c r="L15" s="407"/>
      <c r="M15" s="407"/>
      <c r="N15" s="407"/>
      <c r="O15" s="407"/>
      <c r="P15" s="407"/>
      <c r="Q15" s="407"/>
      <c r="R15" s="407"/>
      <c r="S15" s="407"/>
      <c r="T15" s="5"/>
      <c r="U15" s="5"/>
      <c r="V15" s="5"/>
      <c r="W15" s="5"/>
      <c r="X15" s="5"/>
      <c r="Y15" s="5"/>
      <c r="Z15" s="5"/>
      <c r="AA15" s="5"/>
      <c r="AB15" s="5"/>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409" t="s">
        <v>429</v>
      </c>
      <c r="B17" s="409"/>
      <c r="C17" s="409"/>
      <c r="D17" s="409"/>
      <c r="E17" s="409"/>
      <c r="F17" s="409"/>
      <c r="G17" s="409"/>
      <c r="H17" s="409"/>
      <c r="I17" s="409"/>
      <c r="J17" s="409"/>
      <c r="K17" s="409"/>
      <c r="L17" s="409"/>
      <c r="M17" s="409"/>
      <c r="N17" s="409"/>
      <c r="O17" s="409"/>
      <c r="P17" s="409"/>
      <c r="Q17" s="409"/>
      <c r="R17" s="409"/>
      <c r="S17" s="409"/>
      <c r="T17" s="6"/>
      <c r="U17" s="6"/>
      <c r="V17" s="6"/>
      <c r="W17" s="6"/>
      <c r="X17" s="6"/>
      <c r="Y17" s="6"/>
      <c r="Z17" s="6"/>
      <c r="AA17" s="6"/>
      <c r="AB17" s="6"/>
    </row>
    <row r="18" spans="1:28"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
      <c r="U18" s="4"/>
      <c r="V18" s="4"/>
      <c r="W18" s="4"/>
      <c r="X18" s="4"/>
      <c r="Y18" s="4"/>
    </row>
    <row r="19" spans="1:28" s="3" customFormat="1" ht="54" customHeight="1" x14ac:dyDescent="0.2">
      <c r="A19" s="399" t="s">
        <v>3</v>
      </c>
      <c r="B19" s="399" t="s">
        <v>94</v>
      </c>
      <c r="C19" s="402" t="s">
        <v>323</v>
      </c>
      <c r="D19" s="399" t="s">
        <v>322</v>
      </c>
      <c r="E19" s="399" t="s">
        <v>93</v>
      </c>
      <c r="F19" s="399" t="s">
        <v>92</v>
      </c>
      <c r="G19" s="399" t="s">
        <v>318</v>
      </c>
      <c r="H19" s="399" t="s">
        <v>91</v>
      </c>
      <c r="I19" s="399" t="s">
        <v>90</v>
      </c>
      <c r="J19" s="399" t="s">
        <v>89</v>
      </c>
      <c r="K19" s="399" t="s">
        <v>88</v>
      </c>
      <c r="L19" s="399" t="s">
        <v>87</v>
      </c>
      <c r="M19" s="399" t="s">
        <v>86</v>
      </c>
      <c r="N19" s="399" t="s">
        <v>85</v>
      </c>
      <c r="O19" s="399" t="s">
        <v>84</v>
      </c>
      <c r="P19" s="399" t="s">
        <v>83</v>
      </c>
      <c r="Q19" s="399" t="s">
        <v>321</v>
      </c>
      <c r="R19" s="399"/>
      <c r="S19" s="404" t="s">
        <v>423</v>
      </c>
      <c r="T19" s="4"/>
      <c r="U19" s="4"/>
      <c r="V19" s="4"/>
      <c r="W19" s="4"/>
      <c r="X19" s="4"/>
      <c r="Y19" s="4"/>
    </row>
    <row r="20" spans="1:28" s="3" customFormat="1" ht="180.75" customHeight="1" x14ac:dyDescent="0.2">
      <c r="A20" s="399"/>
      <c r="B20" s="399"/>
      <c r="C20" s="403"/>
      <c r="D20" s="399"/>
      <c r="E20" s="399"/>
      <c r="F20" s="399"/>
      <c r="G20" s="399"/>
      <c r="H20" s="399"/>
      <c r="I20" s="399"/>
      <c r="J20" s="399"/>
      <c r="K20" s="399"/>
      <c r="L20" s="399"/>
      <c r="M20" s="399"/>
      <c r="N20" s="399"/>
      <c r="O20" s="399"/>
      <c r="P20" s="399"/>
      <c r="Q20" s="34" t="s">
        <v>319</v>
      </c>
      <c r="R20" s="35" t="s">
        <v>320</v>
      </c>
      <c r="S20" s="404"/>
      <c r="T20" s="27"/>
      <c r="U20" s="27"/>
      <c r="V20" s="27"/>
      <c r="W20" s="27"/>
      <c r="X20" s="27"/>
      <c r="Y20" s="27"/>
      <c r="Z20" s="26"/>
      <c r="AA20" s="26"/>
      <c r="AB20" s="26"/>
    </row>
    <row r="21" spans="1:28" s="3" customFormat="1" ht="18.75" x14ac:dyDescent="0.2">
      <c r="A21" s="34">
        <v>1</v>
      </c>
      <c r="B21" s="37">
        <v>2</v>
      </c>
      <c r="C21" s="34">
        <v>3</v>
      </c>
      <c r="D21" s="37">
        <v>4</v>
      </c>
      <c r="E21" s="34">
        <v>5</v>
      </c>
      <c r="F21" s="37">
        <v>6</v>
      </c>
      <c r="G21" s="96">
        <v>7</v>
      </c>
      <c r="H21" s="97">
        <v>8</v>
      </c>
      <c r="I21" s="96">
        <v>9</v>
      </c>
      <c r="J21" s="97">
        <v>10</v>
      </c>
      <c r="K21" s="96">
        <v>11</v>
      </c>
      <c r="L21" s="97">
        <v>12</v>
      </c>
      <c r="M21" s="96">
        <v>13</v>
      </c>
      <c r="N21" s="97">
        <v>14</v>
      </c>
      <c r="O21" s="96">
        <v>15</v>
      </c>
      <c r="P21" s="97">
        <v>16</v>
      </c>
      <c r="Q21" s="96">
        <v>17</v>
      </c>
      <c r="R21" s="97">
        <v>18</v>
      </c>
      <c r="S21" s="96">
        <v>19</v>
      </c>
      <c r="T21" s="27"/>
      <c r="U21" s="27"/>
      <c r="V21" s="27"/>
      <c r="W21" s="27"/>
      <c r="X21" s="27"/>
      <c r="Y21" s="27"/>
      <c r="Z21" s="26"/>
      <c r="AA21" s="26"/>
      <c r="AB21" s="26"/>
    </row>
    <row r="22" spans="1:28" s="3" customFormat="1" ht="18.75" x14ac:dyDescent="0.2">
      <c r="A22" s="191">
        <v>1</v>
      </c>
      <c r="B22" s="200"/>
      <c r="C22" s="191"/>
      <c r="D22" s="199"/>
      <c r="E22" s="200"/>
      <c r="F22" s="199"/>
      <c r="G22" s="200"/>
      <c r="H22" s="199"/>
      <c r="I22" s="200"/>
      <c r="J22" s="199"/>
      <c r="K22" s="200"/>
      <c r="L22" s="199"/>
      <c r="M22" s="200"/>
      <c r="N22" s="199"/>
      <c r="O22" s="200"/>
      <c r="P22" s="199"/>
      <c r="Q22" s="222"/>
      <c r="R22" s="201"/>
      <c r="S22" s="221"/>
      <c r="W22" s="27"/>
      <c r="X22" s="27"/>
      <c r="Y22" s="27"/>
      <c r="Z22" s="26"/>
      <c r="AA22" s="26"/>
      <c r="AB22" s="26"/>
    </row>
    <row r="23" spans="1:28" ht="20.25" customHeight="1" x14ac:dyDescent="0.25">
      <c r="A23" s="67"/>
      <c r="B23" s="37" t="s">
        <v>316</v>
      </c>
      <c r="C23" s="37"/>
      <c r="D23" s="37"/>
      <c r="E23" s="67" t="s">
        <v>317</v>
      </c>
      <c r="F23" s="67" t="s">
        <v>317</v>
      </c>
      <c r="G23" s="67" t="s">
        <v>317</v>
      </c>
      <c r="H23" s="190">
        <f>H22</f>
        <v>0</v>
      </c>
      <c r="I23" s="67"/>
      <c r="J23" s="190">
        <f>J22</f>
        <v>0</v>
      </c>
      <c r="K23" s="67"/>
      <c r="L23" s="67"/>
      <c r="M23" s="67"/>
      <c r="N23" s="67"/>
      <c r="O23" s="67"/>
      <c r="P23" s="67"/>
      <c r="Q23" s="68"/>
      <c r="R23" s="2"/>
      <c r="S23" s="19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70" zoomScaleNormal="60" zoomScaleSheetLayoutView="70" workbookViewId="0">
      <selection activeCell="O57" sqref="O57"/>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1" t="str">
        <f>'1. паспорт местоположение'!A5:C5</f>
        <v>Год раскрытия информации: 2023 год</v>
      </c>
      <c r="B6" s="391"/>
      <c r="C6" s="391"/>
      <c r="D6" s="391"/>
      <c r="E6" s="391"/>
      <c r="F6" s="391"/>
      <c r="G6" s="391"/>
      <c r="H6" s="391"/>
      <c r="I6" s="391"/>
      <c r="J6" s="391"/>
      <c r="K6" s="391"/>
      <c r="L6" s="391"/>
      <c r="M6" s="391"/>
      <c r="N6" s="391"/>
      <c r="O6" s="391"/>
      <c r="P6" s="391"/>
      <c r="Q6" s="391"/>
      <c r="R6" s="391"/>
      <c r="S6" s="391"/>
      <c r="T6" s="391"/>
    </row>
    <row r="7" spans="1:20" s="11" customFormat="1" x14ac:dyDescent="0.2">
      <c r="A7" s="16"/>
      <c r="H7" s="15"/>
    </row>
    <row r="8" spans="1:20" s="11" customFormat="1" ht="18.75" x14ac:dyDescent="0.2">
      <c r="A8" s="400" t="s">
        <v>7</v>
      </c>
      <c r="B8" s="400"/>
      <c r="C8" s="400"/>
      <c r="D8" s="400"/>
      <c r="E8" s="400"/>
      <c r="F8" s="400"/>
      <c r="G8" s="400"/>
      <c r="H8" s="400"/>
      <c r="I8" s="400"/>
      <c r="J8" s="400"/>
      <c r="K8" s="400"/>
      <c r="L8" s="400"/>
      <c r="M8" s="400"/>
      <c r="N8" s="400"/>
      <c r="O8" s="400"/>
      <c r="P8" s="400"/>
      <c r="Q8" s="400"/>
      <c r="R8" s="400"/>
      <c r="S8" s="400"/>
      <c r="T8" s="400"/>
    </row>
    <row r="9" spans="1:20" s="11"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1" customFormat="1" ht="18.75" customHeight="1" x14ac:dyDescent="0.2">
      <c r="A10" s="401" t="str">
        <f>'1. паспорт местоположение'!A9:C9</f>
        <v>Акционерное общество "Россети Янтарь"</v>
      </c>
      <c r="B10" s="401"/>
      <c r="C10" s="401"/>
      <c r="D10" s="401"/>
      <c r="E10" s="401"/>
      <c r="F10" s="401"/>
      <c r="G10" s="401"/>
      <c r="H10" s="401"/>
      <c r="I10" s="401"/>
      <c r="J10" s="401"/>
      <c r="K10" s="401"/>
      <c r="L10" s="401"/>
      <c r="M10" s="401"/>
      <c r="N10" s="401"/>
      <c r="O10" s="401"/>
      <c r="P10" s="401"/>
      <c r="Q10" s="401"/>
      <c r="R10" s="401"/>
      <c r="S10" s="401"/>
      <c r="T10" s="401"/>
    </row>
    <row r="11" spans="1:20" s="11" customFormat="1" ht="18.75" customHeight="1" x14ac:dyDescent="0.2">
      <c r="A11" s="405" t="s">
        <v>6</v>
      </c>
      <c r="B11" s="405"/>
      <c r="C11" s="405"/>
      <c r="D11" s="405"/>
      <c r="E11" s="405"/>
      <c r="F11" s="405"/>
      <c r="G11" s="405"/>
      <c r="H11" s="405"/>
      <c r="I11" s="405"/>
      <c r="J11" s="405"/>
      <c r="K11" s="405"/>
      <c r="L11" s="405"/>
      <c r="M11" s="405"/>
      <c r="N11" s="405"/>
      <c r="O11" s="405"/>
      <c r="P11" s="405"/>
      <c r="Q11" s="405"/>
      <c r="R11" s="405"/>
      <c r="S11" s="405"/>
      <c r="T11" s="405"/>
    </row>
    <row r="12" spans="1:20" s="11"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1" customFormat="1" ht="18.75" customHeight="1" x14ac:dyDescent="0.2">
      <c r="A13" s="401" t="str">
        <f>'1. паспорт местоположение'!A12:C12</f>
        <v>L_20-0495</v>
      </c>
      <c r="B13" s="401"/>
      <c r="C13" s="401"/>
      <c r="D13" s="401"/>
      <c r="E13" s="401"/>
      <c r="F13" s="401"/>
      <c r="G13" s="401"/>
      <c r="H13" s="401"/>
      <c r="I13" s="401"/>
      <c r="J13" s="401"/>
      <c r="K13" s="401"/>
      <c r="L13" s="401"/>
      <c r="M13" s="401"/>
      <c r="N13" s="401"/>
      <c r="O13" s="401"/>
      <c r="P13" s="401"/>
      <c r="Q13" s="401"/>
      <c r="R13" s="401"/>
      <c r="S13" s="401"/>
      <c r="T13" s="401"/>
    </row>
    <row r="14" spans="1:20" s="11" customFormat="1" ht="18.75" customHeight="1" x14ac:dyDescent="0.2">
      <c r="A14" s="405" t="s">
        <v>5</v>
      </c>
      <c r="B14" s="405"/>
      <c r="C14" s="405"/>
      <c r="D14" s="405"/>
      <c r="E14" s="405"/>
      <c r="F14" s="405"/>
      <c r="G14" s="405"/>
      <c r="H14" s="405"/>
      <c r="I14" s="405"/>
      <c r="J14" s="405"/>
      <c r="K14" s="405"/>
      <c r="L14" s="405"/>
      <c r="M14" s="405"/>
      <c r="N14" s="405"/>
      <c r="O14" s="405"/>
      <c r="P14" s="405"/>
      <c r="Q14" s="405"/>
      <c r="R14" s="405"/>
      <c r="S14" s="405"/>
      <c r="T14" s="405"/>
    </row>
    <row r="15" spans="1:20" s="8"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ht="12" x14ac:dyDescent="0.2">
      <c r="A16" s="401" t="str">
        <f>'1. паспорт местоположение'!A15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B16" s="401"/>
      <c r="C16" s="401"/>
      <c r="D16" s="401"/>
      <c r="E16" s="401"/>
      <c r="F16" s="401"/>
      <c r="G16" s="401"/>
      <c r="H16" s="401"/>
      <c r="I16" s="401"/>
      <c r="J16" s="401"/>
      <c r="K16" s="401"/>
      <c r="L16" s="401"/>
      <c r="M16" s="401"/>
      <c r="N16" s="401"/>
      <c r="O16" s="401"/>
      <c r="P16" s="401"/>
      <c r="Q16" s="401"/>
      <c r="R16" s="401"/>
      <c r="S16" s="401"/>
      <c r="T16" s="401"/>
    </row>
    <row r="17" spans="1:113" s="3" customFormat="1" ht="15" customHeight="1" x14ac:dyDescent="0.2">
      <c r="A17" s="405" t="s">
        <v>4</v>
      </c>
      <c r="B17" s="405"/>
      <c r="C17" s="405"/>
      <c r="D17" s="405"/>
      <c r="E17" s="405"/>
      <c r="F17" s="405"/>
      <c r="G17" s="405"/>
      <c r="H17" s="405"/>
      <c r="I17" s="405"/>
      <c r="J17" s="405"/>
      <c r="K17" s="405"/>
      <c r="L17" s="405"/>
      <c r="M17" s="405"/>
      <c r="N17" s="405"/>
      <c r="O17" s="405"/>
      <c r="P17" s="405"/>
      <c r="Q17" s="405"/>
      <c r="R17" s="405"/>
      <c r="S17" s="405"/>
      <c r="T17" s="405"/>
    </row>
    <row r="18" spans="1:113"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113" s="3" customFormat="1" ht="15" customHeight="1" x14ac:dyDescent="0.2">
      <c r="A19" s="425" t="s">
        <v>434</v>
      </c>
      <c r="B19" s="425"/>
      <c r="C19" s="425"/>
      <c r="D19" s="425"/>
      <c r="E19" s="425"/>
      <c r="F19" s="425"/>
      <c r="G19" s="425"/>
      <c r="H19" s="425"/>
      <c r="I19" s="425"/>
      <c r="J19" s="425"/>
      <c r="K19" s="425"/>
      <c r="L19" s="425"/>
      <c r="M19" s="425"/>
      <c r="N19" s="425"/>
      <c r="O19" s="425"/>
      <c r="P19" s="425"/>
      <c r="Q19" s="425"/>
      <c r="R19" s="425"/>
      <c r="S19" s="425"/>
      <c r="T19" s="425"/>
    </row>
    <row r="20" spans="1:113" s="46"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19" t="s">
        <v>3</v>
      </c>
      <c r="B21" s="412" t="s">
        <v>219</v>
      </c>
      <c r="C21" s="413"/>
      <c r="D21" s="416" t="s">
        <v>116</v>
      </c>
      <c r="E21" s="412" t="s">
        <v>463</v>
      </c>
      <c r="F21" s="413"/>
      <c r="G21" s="412" t="s">
        <v>239</v>
      </c>
      <c r="H21" s="413"/>
      <c r="I21" s="412" t="s">
        <v>115</v>
      </c>
      <c r="J21" s="413"/>
      <c r="K21" s="416" t="s">
        <v>114</v>
      </c>
      <c r="L21" s="412" t="s">
        <v>113</v>
      </c>
      <c r="M21" s="413"/>
      <c r="N21" s="412" t="s">
        <v>459</v>
      </c>
      <c r="O21" s="413"/>
      <c r="P21" s="416" t="s">
        <v>112</v>
      </c>
      <c r="Q21" s="422" t="s">
        <v>111</v>
      </c>
      <c r="R21" s="423"/>
      <c r="S21" s="422" t="s">
        <v>110</v>
      </c>
      <c r="T21" s="424"/>
    </row>
    <row r="22" spans="1:113" ht="204.75" customHeight="1" x14ac:dyDescent="0.25">
      <c r="A22" s="420"/>
      <c r="B22" s="414"/>
      <c r="C22" s="415"/>
      <c r="D22" s="418"/>
      <c r="E22" s="414"/>
      <c r="F22" s="415"/>
      <c r="G22" s="414"/>
      <c r="H22" s="415"/>
      <c r="I22" s="414"/>
      <c r="J22" s="415"/>
      <c r="K22" s="417"/>
      <c r="L22" s="414"/>
      <c r="M22" s="415"/>
      <c r="N22" s="414"/>
      <c r="O22" s="415"/>
      <c r="P22" s="417"/>
      <c r="Q22" s="61" t="s">
        <v>109</v>
      </c>
      <c r="R22" s="61" t="s">
        <v>433</v>
      </c>
      <c r="S22" s="61" t="s">
        <v>108</v>
      </c>
      <c r="T22" s="61" t="s">
        <v>107</v>
      </c>
    </row>
    <row r="23" spans="1:113" ht="51.75" customHeight="1" x14ac:dyDescent="0.25">
      <c r="A23" s="421"/>
      <c r="B23" s="102" t="s">
        <v>105</v>
      </c>
      <c r="C23" s="102" t="s">
        <v>106</v>
      </c>
      <c r="D23" s="417"/>
      <c r="E23" s="102" t="s">
        <v>105</v>
      </c>
      <c r="F23" s="102" t="s">
        <v>106</v>
      </c>
      <c r="G23" s="102" t="s">
        <v>105</v>
      </c>
      <c r="H23" s="102" t="s">
        <v>106</v>
      </c>
      <c r="I23" s="102" t="s">
        <v>105</v>
      </c>
      <c r="J23" s="102" t="s">
        <v>106</v>
      </c>
      <c r="K23" s="102" t="s">
        <v>105</v>
      </c>
      <c r="L23" s="102" t="s">
        <v>105</v>
      </c>
      <c r="M23" s="102" t="s">
        <v>106</v>
      </c>
      <c r="N23" s="102" t="s">
        <v>105</v>
      </c>
      <c r="O23" s="102" t="s">
        <v>106</v>
      </c>
      <c r="P23" s="103" t="s">
        <v>105</v>
      </c>
      <c r="Q23" s="61" t="s">
        <v>105</v>
      </c>
      <c r="R23" s="61" t="s">
        <v>105</v>
      </c>
      <c r="S23" s="61" t="s">
        <v>105</v>
      </c>
      <c r="T23" s="61"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27" customFormat="1" x14ac:dyDescent="0.25">
      <c r="A25" s="223"/>
      <c r="B25" s="224"/>
      <c r="C25" s="228"/>
      <c r="D25" s="224"/>
      <c r="E25" s="224"/>
      <c r="F25" s="224"/>
      <c r="G25" s="224"/>
      <c r="H25" s="224"/>
      <c r="I25" s="224"/>
      <c r="J25" s="229"/>
      <c r="K25" s="225"/>
      <c r="L25" s="225"/>
      <c r="M25" s="223"/>
      <c r="N25" s="223"/>
      <c r="O25" s="230"/>
      <c r="P25" s="225"/>
      <c r="Q25" s="226"/>
      <c r="R25" s="224"/>
      <c r="S25" s="226"/>
      <c r="T25" s="224"/>
    </row>
    <row r="26" spans="1:113" ht="3" customHeight="1" x14ac:dyDescent="0.25"/>
    <row r="27" spans="1:113" s="44" customFormat="1" ht="12.75" x14ac:dyDescent="0.2">
      <c r="B27" s="45"/>
      <c r="C27" s="45"/>
      <c r="K27" s="45"/>
    </row>
    <row r="28" spans="1:113" s="44" customFormat="1" x14ac:dyDescent="0.25">
      <c r="B28" s="42" t="s">
        <v>104</v>
      </c>
      <c r="C28" s="42"/>
      <c r="D28" s="42"/>
      <c r="E28" s="42"/>
      <c r="F28" s="42"/>
      <c r="G28" s="42"/>
      <c r="H28" s="42"/>
      <c r="I28" s="42"/>
      <c r="J28" s="42"/>
      <c r="K28" s="42"/>
      <c r="L28" s="42"/>
      <c r="M28" s="42"/>
      <c r="N28" s="42"/>
      <c r="O28" s="42"/>
      <c r="P28" s="42"/>
      <c r="Q28" s="42"/>
      <c r="R28" s="42"/>
    </row>
    <row r="29" spans="1:113" x14ac:dyDescent="0.25">
      <c r="B29" s="411" t="s">
        <v>469</v>
      </c>
      <c r="C29" s="411"/>
      <c r="D29" s="411"/>
      <c r="E29" s="411"/>
      <c r="F29" s="411"/>
      <c r="G29" s="411"/>
      <c r="H29" s="411"/>
      <c r="I29" s="411"/>
      <c r="J29" s="411"/>
      <c r="K29" s="411"/>
      <c r="L29" s="411"/>
      <c r="M29" s="411"/>
      <c r="N29" s="411"/>
      <c r="O29" s="411"/>
      <c r="P29" s="411"/>
      <c r="Q29" s="411"/>
      <c r="R29" s="411"/>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432</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103</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102</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101</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70" zoomScaleNormal="60" zoomScaleSheetLayoutView="70" workbookViewId="0">
      <selection activeCell="R26" sqref="R25:R26"/>
    </sheetView>
  </sheetViews>
  <sheetFormatPr defaultColWidth="10.7109375" defaultRowHeight="15.75" x14ac:dyDescent="0.25"/>
  <cols>
    <col min="1" max="1" width="4.140625" style="38" customWidth="1"/>
    <col min="2" max="5" width="20.42578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10.570312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18.75" x14ac:dyDescent="0.25">
      <c r="AA1" s="33"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391" t="str">
        <f>'1. паспорт местоположение'!A5:C5</f>
        <v>Год раскрытия информации: 2023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row>
    <row r="6" spans="1:27" s="11" customFormat="1" x14ac:dyDescent="0.2">
      <c r="A6" s="105"/>
      <c r="B6" s="105"/>
      <c r="C6" s="105"/>
      <c r="D6" s="105"/>
      <c r="E6" s="105"/>
      <c r="F6" s="105"/>
      <c r="G6" s="105"/>
      <c r="H6" s="105"/>
      <c r="I6" s="105"/>
      <c r="J6" s="105"/>
      <c r="K6" s="105"/>
      <c r="L6" s="105"/>
      <c r="M6" s="105"/>
      <c r="N6" s="105"/>
      <c r="O6" s="105"/>
      <c r="P6" s="105"/>
      <c r="Q6" s="105"/>
      <c r="R6" s="105"/>
      <c r="S6" s="105"/>
      <c r="T6" s="105"/>
    </row>
    <row r="7" spans="1:27" s="11" customFormat="1" ht="18.75" x14ac:dyDescent="0.2">
      <c r="E7" s="400" t="s">
        <v>7</v>
      </c>
      <c r="F7" s="400"/>
      <c r="G7" s="400"/>
      <c r="H7" s="400"/>
      <c r="I7" s="400"/>
      <c r="J7" s="400"/>
      <c r="K7" s="400"/>
      <c r="L7" s="400"/>
      <c r="M7" s="400"/>
      <c r="N7" s="400"/>
      <c r="O7" s="400"/>
      <c r="P7" s="400"/>
      <c r="Q7" s="400"/>
      <c r="R7" s="400"/>
      <c r="S7" s="400"/>
      <c r="T7" s="400"/>
      <c r="U7" s="400"/>
      <c r="V7" s="400"/>
      <c r="W7" s="400"/>
      <c r="X7" s="400"/>
      <c r="Y7" s="40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01" t="str">
        <f>'1. паспорт местоположение'!A9</f>
        <v>Акционерное общество "Россети Янтарь"</v>
      </c>
      <c r="F9" s="401"/>
      <c r="G9" s="401"/>
      <c r="H9" s="401"/>
      <c r="I9" s="401"/>
      <c r="J9" s="401"/>
      <c r="K9" s="401"/>
      <c r="L9" s="401"/>
      <c r="M9" s="401"/>
      <c r="N9" s="401"/>
      <c r="O9" s="401"/>
      <c r="P9" s="401"/>
      <c r="Q9" s="401"/>
      <c r="R9" s="401"/>
      <c r="S9" s="401"/>
      <c r="T9" s="401"/>
      <c r="U9" s="401"/>
      <c r="V9" s="401"/>
      <c r="W9" s="401"/>
      <c r="X9" s="401"/>
      <c r="Y9" s="401"/>
    </row>
    <row r="10" spans="1:27" s="11" customFormat="1" x14ac:dyDescent="0.2">
      <c r="E10" s="405" t="s">
        <v>6</v>
      </c>
      <c r="F10" s="405"/>
      <c r="G10" s="405"/>
      <c r="H10" s="405"/>
      <c r="I10" s="405"/>
      <c r="J10" s="405"/>
      <c r="K10" s="405"/>
      <c r="L10" s="405"/>
      <c r="M10" s="405"/>
      <c r="N10" s="405"/>
      <c r="O10" s="405"/>
      <c r="P10" s="405"/>
      <c r="Q10" s="405"/>
      <c r="R10" s="405"/>
      <c r="S10" s="405"/>
      <c r="T10" s="405"/>
      <c r="U10" s="405"/>
      <c r="V10" s="405"/>
      <c r="W10" s="405"/>
      <c r="X10" s="405"/>
      <c r="Y10" s="40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x14ac:dyDescent="0.2">
      <c r="E12" s="446" t="str">
        <f>'1. паспорт местоположение'!A12</f>
        <v>L_20-0495</v>
      </c>
      <c r="F12" s="446"/>
      <c r="G12" s="446"/>
      <c r="H12" s="446"/>
      <c r="I12" s="446"/>
      <c r="J12" s="446"/>
      <c r="K12" s="446"/>
      <c r="L12" s="446"/>
      <c r="M12" s="446"/>
      <c r="N12" s="446"/>
      <c r="O12" s="446"/>
      <c r="P12" s="446"/>
      <c r="Q12" s="446"/>
      <c r="R12" s="446"/>
      <c r="S12" s="446"/>
      <c r="T12" s="446"/>
      <c r="U12" s="446"/>
      <c r="V12" s="446"/>
      <c r="W12" s="446"/>
      <c r="X12" s="446"/>
      <c r="Y12" s="446"/>
    </row>
    <row r="13" spans="1:27" s="11" customFormat="1" x14ac:dyDescent="0.2">
      <c r="E13" s="405" t="s">
        <v>5</v>
      </c>
      <c r="F13" s="405"/>
      <c r="G13" s="405"/>
      <c r="H13" s="405"/>
      <c r="I13" s="405"/>
      <c r="J13" s="405"/>
      <c r="K13" s="405"/>
      <c r="L13" s="405"/>
      <c r="M13" s="405"/>
      <c r="N13" s="405"/>
      <c r="O13" s="405"/>
      <c r="P13" s="405"/>
      <c r="Q13" s="405"/>
      <c r="R13" s="405"/>
      <c r="S13" s="405"/>
      <c r="T13" s="405"/>
      <c r="U13" s="405"/>
      <c r="V13" s="405"/>
      <c r="W13" s="405"/>
      <c r="X13" s="405"/>
      <c r="Y13" s="405"/>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x14ac:dyDescent="0.2">
      <c r="E15" s="446" t="str">
        <f>'1. паспорт местоположение'!A15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F15" s="446"/>
      <c r="G15" s="446"/>
      <c r="H15" s="446"/>
      <c r="I15" s="446"/>
      <c r="J15" s="446"/>
      <c r="K15" s="446"/>
      <c r="L15" s="446"/>
      <c r="M15" s="446"/>
      <c r="N15" s="446"/>
      <c r="O15" s="446"/>
      <c r="P15" s="446"/>
      <c r="Q15" s="446"/>
      <c r="R15" s="446"/>
      <c r="S15" s="446"/>
      <c r="T15" s="446"/>
      <c r="U15" s="446"/>
      <c r="V15" s="446"/>
      <c r="W15" s="446"/>
      <c r="X15" s="446"/>
      <c r="Y15" s="446"/>
    </row>
    <row r="16" spans="1:27" s="3" customFormat="1" x14ac:dyDescent="0.2">
      <c r="E16" s="405" t="s">
        <v>4</v>
      </c>
      <c r="F16" s="405"/>
      <c r="G16" s="405"/>
      <c r="H16" s="405"/>
      <c r="I16" s="405"/>
      <c r="J16" s="405"/>
      <c r="K16" s="405"/>
      <c r="L16" s="405"/>
      <c r="M16" s="405"/>
      <c r="N16" s="405"/>
      <c r="O16" s="405"/>
      <c r="P16" s="405"/>
      <c r="Q16" s="405"/>
      <c r="R16" s="405"/>
      <c r="S16" s="405"/>
      <c r="T16" s="405"/>
      <c r="U16" s="405"/>
      <c r="V16" s="405"/>
      <c r="W16" s="405"/>
      <c r="X16" s="405"/>
      <c r="Y16" s="405"/>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18.75" x14ac:dyDescent="0.25">
      <c r="A19" s="425" t="s">
        <v>436</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46" customFormat="1" x14ac:dyDescent="0.25"/>
    <row r="21" spans="1:27" x14ac:dyDescent="0.25">
      <c r="A21" s="439" t="s">
        <v>3</v>
      </c>
      <c r="B21" s="442" t="s">
        <v>443</v>
      </c>
      <c r="C21" s="443"/>
      <c r="D21" s="442" t="s">
        <v>445</v>
      </c>
      <c r="E21" s="443"/>
      <c r="F21" s="422" t="s">
        <v>88</v>
      </c>
      <c r="G21" s="424"/>
      <c r="H21" s="424"/>
      <c r="I21" s="423"/>
      <c r="J21" s="439" t="s">
        <v>446</v>
      </c>
      <c r="K21" s="442" t="s">
        <v>447</v>
      </c>
      <c r="L21" s="443"/>
      <c r="M21" s="442" t="s">
        <v>448</v>
      </c>
      <c r="N21" s="443"/>
      <c r="O21" s="442" t="s">
        <v>435</v>
      </c>
      <c r="P21" s="443"/>
      <c r="Q21" s="442" t="s">
        <v>121</v>
      </c>
      <c r="R21" s="443"/>
      <c r="S21" s="439" t="s">
        <v>120</v>
      </c>
      <c r="T21" s="439" t="s">
        <v>449</v>
      </c>
      <c r="U21" s="439" t="s">
        <v>444</v>
      </c>
      <c r="V21" s="442" t="s">
        <v>119</v>
      </c>
      <c r="W21" s="443"/>
      <c r="X21" s="422" t="s">
        <v>111</v>
      </c>
      <c r="Y21" s="424"/>
      <c r="Z21" s="422" t="s">
        <v>110</v>
      </c>
      <c r="AA21" s="424"/>
    </row>
    <row r="22" spans="1:27" ht="141.75" x14ac:dyDescent="0.25">
      <c r="A22" s="440"/>
      <c r="B22" s="444"/>
      <c r="C22" s="445"/>
      <c r="D22" s="444"/>
      <c r="E22" s="445"/>
      <c r="F22" s="422" t="s">
        <v>118</v>
      </c>
      <c r="G22" s="423"/>
      <c r="H22" s="422" t="s">
        <v>117</v>
      </c>
      <c r="I22" s="423"/>
      <c r="J22" s="441"/>
      <c r="K22" s="444"/>
      <c r="L22" s="445"/>
      <c r="M22" s="444"/>
      <c r="N22" s="445"/>
      <c r="O22" s="444"/>
      <c r="P22" s="445"/>
      <c r="Q22" s="444"/>
      <c r="R22" s="445"/>
      <c r="S22" s="441"/>
      <c r="T22" s="441"/>
      <c r="U22" s="441"/>
      <c r="V22" s="444"/>
      <c r="W22" s="445"/>
      <c r="X22" s="61" t="s">
        <v>109</v>
      </c>
      <c r="Y22" s="61" t="s">
        <v>433</v>
      </c>
      <c r="Z22" s="61" t="s">
        <v>108</v>
      </c>
      <c r="AA22" s="61" t="s">
        <v>107</v>
      </c>
    </row>
    <row r="23" spans="1:27" x14ac:dyDescent="0.25">
      <c r="A23" s="441"/>
      <c r="B23" s="100" t="s">
        <v>105</v>
      </c>
      <c r="C23" s="100" t="s">
        <v>106</v>
      </c>
      <c r="D23" s="62" t="s">
        <v>105</v>
      </c>
      <c r="E23" s="62" t="s">
        <v>106</v>
      </c>
      <c r="F23" s="62" t="s">
        <v>105</v>
      </c>
      <c r="G23" s="62" t="s">
        <v>106</v>
      </c>
      <c r="H23" s="62" t="s">
        <v>105</v>
      </c>
      <c r="I23" s="62" t="s">
        <v>106</v>
      </c>
      <c r="J23" s="62" t="s">
        <v>105</v>
      </c>
      <c r="K23" s="62" t="s">
        <v>105</v>
      </c>
      <c r="L23" s="62" t="s">
        <v>106</v>
      </c>
      <c r="M23" s="62" t="s">
        <v>105</v>
      </c>
      <c r="N23" s="62" t="s">
        <v>106</v>
      </c>
      <c r="O23" s="62" t="s">
        <v>105</v>
      </c>
      <c r="P23" s="62" t="s">
        <v>106</v>
      </c>
      <c r="Q23" s="62" t="s">
        <v>105</v>
      </c>
      <c r="R23" s="62" t="s">
        <v>106</v>
      </c>
      <c r="S23" s="62" t="s">
        <v>105</v>
      </c>
      <c r="T23" s="62" t="s">
        <v>105</v>
      </c>
      <c r="U23" s="62" t="s">
        <v>105</v>
      </c>
      <c r="V23" s="62" t="s">
        <v>105</v>
      </c>
      <c r="W23" s="62" t="s">
        <v>106</v>
      </c>
      <c r="X23" s="62" t="s">
        <v>105</v>
      </c>
      <c r="Y23" s="62" t="s">
        <v>105</v>
      </c>
      <c r="Z23" s="61" t="s">
        <v>105</v>
      </c>
      <c r="AA23" s="61" t="s">
        <v>105</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231" customFormat="1" ht="31.5" x14ac:dyDescent="0.25">
      <c r="A25" s="436">
        <v>1</v>
      </c>
      <c r="B25" s="427" t="s">
        <v>551</v>
      </c>
      <c r="C25" s="427" t="s">
        <v>551</v>
      </c>
      <c r="D25" s="337" t="s">
        <v>552</v>
      </c>
      <c r="E25" s="337" t="s">
        <v>553</v>
      </c>
      <c r="F25" s="427" t="s">
        <v>505</v>
      </c>
      <c r="G25" s="436">
        <v>0.4</v>
      </c>
      <c r="H25" s="427" t="s">
        <v>505</v>
      </c>
      <c r="I25" s="436">
        <v>0.4</v>
      </c>
      <c r="J25" s="430" t="s">
        <v>516</v>
      </c>
      <c r="K25" s="433" t="s">
        <v>62</v>
      </c>
      <c r="L25" s="338" t="s">
        <v>62</v>
      </c>
      <c r="M25" s="338" t="s">
        <v>554</v>
      </c>
      <c r="N25" s="339">
        <v>95</v>
      </c>
      <c r="O25" s="339" t="s">
        <v>497</v>
      </c>
      <c r="P25" s="339" t="s">
        <v>500</v>
      </c>
      <c r="Q25" s="339">
        <v>0.23300000000000001</v>
      </c>
      <c r="R25" s="340">
        <v>0.23300000000000001</v>
      </c>
      <c r="S25" s="433" t="s">
        <v>317</v>
      </c>
      <c r="T25" s="430" t="s">
        <v>518</v>
      </c>
      <c r="U25" s="430" t="s">
        <v>57</v>
      </c>
      <c r="V25" s="338" t="s">
        <v>499</v>
      </c>
      <c r="W25" s="338" t="s">
        <v>498</v>
      </c>
      <c r="X25" s="433" t="s">
        <v>317</v>
      </c>
      <c r="Y25" s="433" t="s">
        <v>317</v>
      </c>
      <c r="Z25" s="427" t="s">
        <v>519</v>
      </c>
      <c r="AA25" s="427" t="s">
        <v>501</v>
      </c>
    </row>
    <row r="26" spans="1:27" s="231" customFormat="1" ht="31.5" x14ac:dyDescent="0.25">
      <c r="A26" s="437"/>
      <c r="B26" s="428"/>
      <c r="C26" s="428"/>
      <c r="D26" s="337" t="s">
        <v>555</v>
      </c>
      <c r="E26" s="337" t="s">
        <v>556</v>
      </c>
      <c r="F26" s="428"/>
      <c r="G26" s="437"/>
      <c r="H26" s="428"/>
      <c r="I26" s="437"/>
      <c r="J26" s="431"/>
      <c r="K26" s="434"/>
      <c r="L26" s="338" t="s">
        <v>62</v>
      </c>
      <c r="M26" s="338" t="s">
        <v>557</v>
      </c>
      <c r="N26" s="339">
        <v>95</v>
      </c>
      <c r="O26" s="339" t="s">
        <v>497</v>
      </c>
      <c r="P26" s="339" t="s">
        <v>500</v>
      </c>
      <c r="Q26" s="339">
        <v>0.13700000000000001</v>
      </c>
      <c r="R26" s="340">
        <v>0.13700000000000001</v>
      </c>
      <c r="S26" s="434"/>
      <c r="T26" s="431"/>
      <c r="U26" s="431"/>
      <c r="V26" s="338" t="s">
        <v>499</v>
      </c>
      <c r="W26" s="338" t="s">
        <v>498</v>
      </c>
      <c r="X26" s="434"/>
      <c r="Y26" s="434"/>
      <c r="Z26" s="428"/>
      <c r="AA26" s="428"/>
    </row>
    <row r="27" spans="1:27" s="231" customFormat="1" x14ac:dyDescent="0.25">
      <c r="A27" s="437"/>
      <c r="B27" s="428"/>
      <c r="C27" s="428"/>
      <c r="D27" s="337" t="s">
        <v>317</v>
      </c>
      <c r="E27" s="337" t="s">
        <v>558</v>
      </c>
      <c r="F27" s="428"/>
      <c r="G27" s="437"/>
      <c r="H27" s="428"/>
      <c r="I27" s="437"/>
      <c r="J27" s="431"/>
      <c r="K27" s="434"/>
      <c r="L27" s="338" t="s">
        <v>62</v>
      </c>
      <c r="M27" s="338" t="s">
        <v>317</v>
      </c>
      <c r="N27" s="339">
        <v>95</v>
      </c>
      <c r="O27" s="339" t="s">
        <v>317</v>
      </c>
      <c r="P27" s="339" t="s">
        <v>500</v>
      </c>
      <c r="Q27" s="341" t="s">
        <v>317</v>
      </c>
      <c r="R27" s="341">
        <v>0.20399999999999999</v>
      </c>
      <c r="S27" s="434"/>
      <c r="T27" s="431"/>
      <c r="U27" s="431"/>
      <c r="V27" s="338" t="s">
        <v>317</v>
      </c>
      <c r="W27" s="338" t="s">
        <v>498</v>
      </c>
      <c r="X27" s="434"/>
      <c r="Y27" s="434"/>
      <c r="Z27" s="428"/>
      <c r="AA27" s="428"/>
    </row>
    <row r="28" spans="1:27" s="231" customFormat="1" x14ac:dyDescent="0.25">
      <c r="A28" s="438"/>
      <c r="B28" s="429"/>
      <c r="C28" s="429"/>
      <c r="D28" s="337" t="s">
        <v>559</v>
      </c>
      <c r="E28" s="337" t="s">
        <v>317</v>
      </c>
      <c r="F28" s="429"/>
      <c r="G28" s="438"/>
      <c r="H28" s="429"/>
      <c r="I28" s="438"/>
      <c r="J28" s="432"/>
      <c r="K28" s="435"/>
      <c r="L28" s="338" t="s">
        <v>62</v>
      </c>
      <c r="M28" s="338" t="s">
        <v>517</v>
      </c>
      <c r="N28" s="339" t="s">
        <v>317</v>
      </c>
      <c r="O28" s="339" t="s">
        <v>497</v>
      </c>
      <c r="P28" s="339" t="s">
        <v>317</v>
      </c>
      <c r="Q28" s="341">
        <v>0.104</v>
      </c>
      <c r="R28" s="341" t="s">
        <v>317</v>
      </c>
      <c r="S28" s="435"/>
      <c r="T28" s="432"/>
      <c r="U28" s="432"/>
      <c r="V28" s="338" t="s">
        <v>499</v>
      </c>
      <c r="W28" s="338" t="s">
        <v>317</v>
      </c>
      <c r="X28" s="435"/>
      <c r="Y28" s="435"/>
      <c r="Z28" s="429"/>
      <c r="AA28" s="429"/>
    </row>
    <row r="29" spans="1:27" x14ac:dyDescent="0.25">
      <c r="Q29" s="244">
        <f>SUM(Q25:Q28)</f>
        <v>0.47399999999999998</v>
      </c>
      <c r="R29" s="244">
        <f>SUM(R25:R28)</f>
        <v>0.57399999999999995</v>
      </c>
      <c r="S29" s="244">
        <f>R29-Q29</f>
        <v>9.9999999999999978E-2</v>
      </c>
    </row>
  </sheetData>
  <mergeCells count="43">
    <mergeCell ref="A5:AA5"/>
    <mergeCell ref="E16:Y16"/>
    <mergeCell ref="E15:Y15"/>
    <mergeCell ref="E7:Y7"/>
    <mergeCell ref="E10:Y10"/>
    <mergeCell ref="E12:Y12"/>
    <mergeCell ref="E13:Y13"/>
    <mergeCell ref="E9:Y9"/>
    <mergeCell ref="Z21:AA21"/>
    <mergeCell ref="U21:U22"/>
    <mergeCell ref="A19:AA19"/>
    <mergeCell ref="O21:P22"/>
    <mergeCell ref="B21:C22"/>
    <mergeCell ref="E18:Y18"/>
    <mergeCell ref="A21:A23"/>
    <mergeCell ref="D21:E22"/>
    <mergeCell ref="F21:I21"/>
    <mergeCell ref="J21:J22"/>
    <mergeCell ref="K21:L22"/>
    <mergeCell ref="M21:N22"/>
    <mergeCell ref="Q21:R22"/>
    <mergeCell ref="S21:S22"/>
    <mergeCell ref="T21:T22"/>
    <mergeCell ref="X21:Y21"/>
    <mergeCell ref="V21:W22"/>
    <mergeCell ref="F22:G22"/>
    <mergeCell ref="H22:I22"/>
    <mergeCell ref="A25:A28"/>
    <mergeCell ref="B25:B28"/>
    <mergeCell ref="C25:C28"/>
    <mergeCell ref="F25:F28"/>
    <mergeCell ref="G25:G28"/>
    <mergeCell ref="H25:H28"/>
    <mergeCell ref="I25:I28"/>
    <mergeCell ref="J25:J28"/>
    <mergeCell ref="K25:K28"/>
    <mergeCell ref="S25:S28"/>
    <mergeCell ref="AA25:AA28"/>
    <mergeCell ref="T25:T28"/>
    <mergeCell ref="U25:U28"/>
    <mergeCell ref="X25:X28"/>
    <mergeCell ref="Y25:Y28"/>
    <mergeCell ref="Z25:Z28"/>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1" t="str">
        <f>'1. паспорт местоположение'!A5:C5</f>
        <v>Год раскрытия информации: 2023 год</v>
      </c>
      <c r="B5" s="391"/>
      <c r="C5" s="391"/>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E6" s="15"/>
      <c r="F6" s="15"/>
      <c r="G6" s="14"/>
    </row>
    <row r="7" spans="1:29" s="11" customFormat="1" ht="18.75" x14ac:dyDescent="0.2">
      <c r="A7" s="400" t="s">
        <v>7</v>
      </c>
      <c r="B7" s="400"/>
      <c r="C7" s="400"/>
      <c r="D7" s="12"/>
      <c r="E7" s="12"/>
      <c r="F7" s="12"/>
      <c r="G7" s="12"/>
      <c r="H7" s="12"/>
      <c r="I7" s="12"/>
      <c r="J7" s="12"/>
      <c r="K7" s="12"/>
      <c r="L7" s="12"/>
      <c r="M7" s="12"/>
      <c r="N7" s="12"/>
      <c r="O7" s="12"/>
      <c r="P7" s="12"/>
      <c r="Q7" s="12"/>
      <c r="R7" s="12"/>
      <c r="S7" s="12"/>
      <c r="T7" s="12"/>
      <c r="U7" s="12"/>
    </row>
    <row r="8" spans="1:29" s="11" customFormat="1" ht="18.75" x14ac:dyDescent="0.2">
      <c r="A8" s="400"/>
      <c r="B8" s="400"/>
      <c r="C8" s="400"/>
      <c r="D8" s="13"/>
      <c r="E8" s="13"/>
      <c r="F8" s="13"/>
      <c r="G8" s="13"/>
      <c r="H8" s="12"/>
      <c r="I8" s="12"/>
      <c r="J8" s="12"/>
      <c r="K8" s="12"/>
      <c r="L8" s="12"/>
      <c r="M8" s="12"/>
      <c r="N8" s="12"/>
      <c r="O8" s="12"/>
      <c r="P8" s="12"/>
      <c r="Q8" s="12"/>
      <c r="R8" s="12"/>
      <c r="S8" s="12"/>
      <c r="T8" s="12"/>
      <c r="U8" s="12"/>
    </row>
    <row r="9" spans="1:29" s="11" customFormat="1" ht="18.75" x14ac:dyDescent="0.2">
      <c r="A9" s="401" t="str">
        <f>'1. паспорт местоположение'!A9:C9</f>
        <v>Акционерное общество "Россети Янтарь"</v>
      </c>
      <c r="B9" s="401"/>
      <c r="C9" s="401"/>
      <c r="D9" s="7"/>
      <c r="E9" s="7"/>
      <c r="F9" s="7"/>
      <c r="G9" s="7"/>
      <c r="H9" s="12"/>
      <c r="I9" s="12"/>
      <c r="J9" s="12"/>
      <c r="K9" s="12"/>
      <c r="L9" s="12"/>
      <c r="M9" s="12"/>
      <c r="N9" s="12"/>
      <c r="O9" s="12"/>
      <c r="P9" s="12"/>
      <c r="Q9" s="12"/>
      <c r="R9" s="12"/>
      <c r="S9" s="12"/>
      <c r="T9" s="12"/>
      <c r="U9" s="12"/>
    </row>
    <row r="10" spans="1:29" s="11" customFormat="1" ht="18.75" x14ac:dyDescent="0.2">
      <c r="A10" s="405" t="s">
        <v>6</v>
      </c>
      <c r="B10" s="405"/>
      <c r="C10" s="405"/>
      <c r="D10" s="5"/>
      <c r="E10" s="5"/>
      <c r="F10" s="5"/>
      <c r="G10" s="5"/>
      <c r="H10" s="12"/>
      <c r="I10" s="12"/>
      <c r="J10" s="12"/>
      <c r="K10" s="12"/>
      <c r="L10" s="12"/>
      <c r="M10" s="12"/>
      <c r="N10" s="12"/>
      <c r="O10" s="12"/>
      <c r="P10" s="12"/>
      <c r="Q10" s="12"/>
      <c r="R10" s="12"/>
      <c r="S10" s="12"/>
      <c r="T10" s="12"/>
      <c r="U10" s="12"/>
    </row>
    <row r="11" spans="1:29" s="11" customFormat="1" ht="18.75" x14ac:dyDescent="0.2">
      <c r="A11" s="400"/>
      <c r="B11" s="400"/>
      <c r="C11" s="400"/>
      <c r="D11" s="13"/>
      <c r="E11" s="13"/>
      <c r="F11" s="13"/>
      <c r="G11" s="13"/>
      <c r="H11" s="12"/>
      <c r="I11" s="12"/>
      <c r="J11" s="12"/>
      <c r="K11" s="12"/>
      <c r="L11" s="12"/>
      <c r="M11" s="12"/>
      <c r="N11" s="12"/>
      <c r="O11" s="12"/>
      <c r="P11" s="12"/>
      <c r="Q11" s="12"/>
      <c r="R11" s="12"/>
      <c r="S11" s="12"/>
      <c r="T11" s="12"/>
      <c r="U11" s="12"/>
    </row>
    <row r="12" spans="1:29" s="11" customFormat="1" ht="18.75" x14ac:dyDescent="0.2">
      <c r="A12" s="401" t="str">
        <f>'1. паспорт местоположение'!A12:C12</f>
        <v>L_20-0495</v>
      </c>
      <c r="B12" s="401"/>
      <c r="C12" s="401"/>
      <c r="D12" s="7"/>
      <c r="E12" s="7"/>
      <c r="F12" s="7"/>
      <c r="G12" s="7"/>
      <c r="H12" s="12"/>
      <c r="I12" s="12"/>
      <c r="J12" s="12"/>
      <c r="K12" s="12"/>
      <c r="L12" s="12"/>
      <c r="M12" s="12"/>
      <c r="N12" s="12"/>
      <c r="O12" s="12"/>
      <c r="P12" s="12"/>
      <c r="Q12" s="12"/>
      <c r="R12" s="12"/>
      <c r="S12" s="12"/>
      <c r="T12" s="12"/>
      <c r="U12" s="12"/>
    </row>
    <row r="13" spans="1:29" s="11" customFormat="1" ht="18.75" x14ac:dyDescent="0.2">
      <c r="A13" s="405" t="s">
        <v>5</v>
      </c>
      <c r="B13" s="405"/>
      <c r="C13" s="40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6"/>
      <c r="B14" s="406"/>
      <c r="C14" s="406"/>
      <c r="D14" s="9"/>
      <c r="E14" s="9"/>
      <c r="F14" s="9"/>
      <c r="G14" s="9"/>
      <c r="H14" s="9"/>
      <c r="I14" s="9"/>
      <c r="J14" s="9"/>
      <c r="K14" s="9"/>
      <c r="L14" s="9"/>
      <c r="M14" s="9"/>
      <c r="N14" s="9"/>
      <c r="O14" s="9"/>
      <c r="P14" s="9"/>
      <c r="Q14" s="9"/>
      <c r="R14" s="9"/>
      <c r="S14" s="9"/>
      <c r="T14" s="9"/>
      <c r="U14" s="9"/>
    </row>
    <row r="15" spans="1:29" s="3" customFormat="1" ht="42" customHeight="1" x14ac:dyDescent="0.2">
      <c r="A15" s="447" t="str">
        <f>'1. паспорт местоположение'!A15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B15" s="447"/>
      <c r="C15" s="447"/>
      <c r="D15" s="7"/>
      <c r="E15" s="7"/>
      <c r="F15" s="7"/>
      <c r="G15" s="7"/>
      <c r="H15" s="7"/>
      <c r="I15" s="7"/>
      <c r="J15" s="7"/>
      <c r="K15" s="7"/>
      <c r="L15" s="7"/>
      <c r="M15" s="7"/>
      <c r="N15" s="7"/>
      <c r="O15" s="7"/>
      <c r="P15" s="7"/>
      <c r="Q15" s="7"/>
      <c r="R15" s="7"/>
      <c r="S15" s="7"/>
      <c r="T15" s="7"/>
      <c r="U15" s="7"/>
    </row>
    <row r="16" spans="1:29" s="3" customFormat="1" ht="15" customHeight="1" x14ac:dyDescent="0.2">
      <c r="A16" s="405" t="s">
        <v>4</v>
      </c>
      <c r="B16" s="405"/>
      <c r="C16" s="405"/>
      <c r="D16" s="5"/>
      <c r="E16" s="5"/>
      <c r="F16" s="5"/>
      <c r="G16" s="5"/>
      <c r="H16" s="5"/>
      <c r="I16" s="5"/>
      <c r="J16" s="5"/>
      <c r="K16" s="5"/>
      <c r="L16" s="5"/>
      <c r="M16" s="5"/>
      <c r="N16" s="5"/>
      <c r="O16" s="5"/>
      <c r="P16" s="5"/>
      <c r="Q16" s="5"/>
      <c r="R16" s="5"/>
      <c r="S16" s="5"/>
      <c r="T16" s="5"/>
      <c r="U16" s="5"/>
    </row>
    <row r="17" spans="1:21" s="3" customFormat="1" ht="15" customHeight="1" x14ac:dyDescent="0.2">
      <c r="A17" s="408"/>
      <c r="B17" s="408"/>
      <c r="C17" s="408"/>
      <c r="D17" s="4"/>
      <c r="E17" s="4"/>
      <c r="F17" s="4"/>
      <c r="G17" s="4"/>
      <c r="H17" s="4"/>
      <c r="I17" s="4"/>
      <c r="J17" s="4"/>
      <c r="K17" s="4"/>
      <c r="L17" s="4"/>
      <c r="M17" s="4"/>
      <c r="N17" s="4"/>
      <c r="O17" s="4"/>
      <c r="P17" s="4"/>
      <c r="Q17" s="4"/>
      <c r="R17" s="4"/>
    </row>
    <row r="18" spans="1:21" s="3" customFormat="1" ht="27.75" customHeight="1" x14ac:dyDescent="0.2">
      <c r="A18" s="409" t="s">
        <v>428</v>
      </c>
      <c r="B18" s="409"/>
      <c r="C18" s="40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2" t="s">
        <v>64</v>
      </c>
      <c r="C20" s="31"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103.5" customHeight="1" x14ac:dyDescent="0.2">
      <c r="A22" s="23" t="s">
        <v>62</v>
      </c>
      <c r="B22" s="29" t="s">
        <v>441</v>
      </c>
      <c r="C22" s="376" t="s">
        <v>522</v>
      </c>
      <c r="D22" s="28"/>
      <c r="E22" s="28"/>
      <c r="F22" s="27"/>
      <c r="G22" s="27"/>
      <c r="H22" s="27"/>
      <c r="I22" s="27"/>
      <c r="J22" s="27"/>
      <c r="K22" s="27"/>
      <c r="L22" s="27"/>
      <c r="M22" s="27"/>
      <c r="N22" s="27"/>
      <c r="O22" s="27"/>
      <c r="P22" s="27"/>
      <c r="Q22" s="26"/>
      <c r="R22" s="26"/>
      <c r="S22" s="26"/>
      <c r="T22" s="26"/>
      <c r="U22" s="26"/>
    </row>
    <row r="23" spans="1:21" ht="133.5" customHeight="1" x14ac:dyDescent="0.25">
      <c r="A23" s="23" t="s">
        <v>61</v>
      </c>
      <c r="B23" s="25" t="s">
        <v>58</v>
      </c>
      <c r="C23" s="377" t="s">
        <v>524</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461</v>
      </c>
      <c r="C24" s="378" t="s">
        <v>561</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462</v>
      </c>
      <c r="C25" s="377" t="s">
        <v>572</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227</v>
      </c>
      <c r="C26" s="379" t="s">
        <v>494</v>
      </c>
      <c r="D26" s="22"/>
      <c r="E26" s="22"/>
      <c r="F26" s="22"/>
      <c r="G26" s="22"/>
      <c r="H26" s="22"/>
      <c r="I26" s="22"/>
      <c r="J26" s="22"/>
      <c r="K26" s="22"/>
      <c r="L26" s="22"/>
      <c r="M26" s="22"/>
      <c r="N26" s="22"/>
      <c r="O26" s="22"/>
      <c r="P26" s="22"/>
      <c r="Q26" s="22"/>
      <c r="R26" s="22"/>
      <c r="S26" s="22"/>
      <c r="T26" s="22"/>
      <c r="U26" s="22"/>
    </row>
    <row r="27" spans="1:21" ht="186.75" customHeight="1" x14ac:dyDescent="0.25">
      <c r="A27" s="23" t="s">
        <v>56</v>
      </c>
      <c r="B27" s="25" t="s">
        <v>442</v>
      </c>
      <c r="C27" s="377" t="s">
        <v>569</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80">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81">
        <v>2022</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82" t="s">
        <v>560</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1" zoomScale="75" zoomScaleNormal="80" zoomScaleSheetLayoutView="75" workbookViewId="0">
      <selection activeCell="M28" sqref="M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6.28515625" customWidth="1"/>
    <col min="12" max="12" width="30.85546875" customWidth="1"/>
    <col min="13" max="13" width="27.140625" customWidth="1"/>
    <col min="14" max="14" width="32.42578125" customWidth="1"/>
    <col min="15" max="15" width="13.28515625" customWidth="1"/>
    <col min="16" max="16" width="8.7109375" customWidth="1"/>
    <col min="17" max="17" width="16.42578125" customWidth="1"/>
    <col min="19" max="19" width="17" customWidth="1"/>
    <col min="20" max="20" width="13.5703125" customWidth="1"/>
    <col min="21" max="21" width="12" customWidth="1"/>
    <col min="22" max="22" width="13.7109375" customWidth="1"/>
    <col min="23" max="24" width="17.7109375" customWidth="1"/>
    <col min="25" max="25" width="42.28515625" customWidth="1"/>
    <col min="26" max="26" width="26.42578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391" t="s">
        <v>531</v>
      </c>
      <c r="B4" s="391"/>
      <c r="C4" s="391"/>
      <c r="D4" s="391"/>
      <c r="E4" s="391"/>
      <c r="F4" s="391"/>
      <c r="G4" s="391"/>
      <c r="H4" s="391"/>
      <c r="I4" s="391"/>
      <c r="J4" s="391"/>
      <c r="K4" s="391"/>
      <c r="L4" s="391"/>
      <c r="M4" s="391"/>
      <c r="N4" s="391"/>
      <c r="O4" s="391"/>
      <c r="P4" s="391"/>
      <c r="Q4" s="391"/>
      <c r="R4" s="391"/>
      <c r="S4" s="391"/>
      <c r="T4" s="391"/>
      <c r="U4" s="391"/>
      <c r="V4" s="391"/>
      <c r="W4" s="391"/>
      <c r="X4" s="391"/>
      <c r="Y4" s="391"/>
      <c r="Z4" s="391"/>
    </row>
    <row r="6" spans="1:28"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98"/>
      <c r="AB6" s="98"/>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98"/>
      <c r="AB7" s="98"/>
    </row>
    <row r="8" spans="1:28" x14ac:dyDescent="0.25">
      <c r="A8" s="401" t="s">
        <v>488</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10"/>
      <c r="AB8" s="110"/>
    </row>
    <row r="9" spans="1:28" ht="15.75" x14ac:dyDescent="0.25">
      <c r="A9" s="405" t="s">
        <v>6</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99"/>
      <c r="AB9" s="99"/>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98"/>
      <c r="AB10" s="98"/>
    </row>
    <row r="11" spans="1:28" x14ac:dyDescent="0.25">
      <c r="A11" s="401">
        <v>0</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110"/>
      <c r="AB11" s="110"/>
    </row>
    <row r="12" spans="1:28" ht="15.75" x14ac:dyDescent="0.25">
      <c r="A12" s="405" t="s">
        <v>5</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99"/>
      <c r="AB12" s="99"/>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0"/>
      <c r="AB13" s="10"/>
    </row>
    <row r="14" spans="1:28" x14ac:dyDescent="0.25">
      <c r="A14" s="401" t="s">
        <v>532</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10"/>
      <c r="AB14" s="110"/>
    </row>
    <row r="15" spans="1:28" ht="15.75" x14ac:dyDescent="0.25">
      <c r="A15" s="405" t="s">
        <v>4</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99"/>
      <c r="AB15" s="99"/>
    </row>
    <row r="16" spans="1:28"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107"/>
      <c r="AB16" s="107"/>
    </row>
    <row r="17" spans="1:2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107"/>
      <c r="AB17" s="107"/>
    </row>
    <row r="18" spans="1:28"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107"/>
      <c r="AB18" s="107"/>
    </row>
    <row r="19" spans="1:2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107"/>
      <c r="AB19" s="107"/>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08"/>
      <c r="AB20" s="108"/>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08"/>
      <c r="AB21" s="108"/>
    </row>
    <row r="22" spans="1:28" x14ac:dyDescent="0.25">
      <c r="A22" s="449" t="s">
        <v>460</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09"/>
      <c r="AB22" s="109"/>
    </row>
    <row r="23" spans="1:28" ht="32.25" customHeight="1" x14ac:dyDescent="0.25">
      <c r="A23" s="451" t="s">
        <v>314</v>
      </c>
      <c r="B23" s="452"/>
      <c r="C23" s="452"/>
      <c r="D23" s="452"/>
      <c r="E23" s="452"/>
      <c r="F23" s="452"/>
      <c r="G23" s="452"/>
      <c r="H23" s="452"/>
      <c r="I23" s="452"/>
      <c r="J23" s="452"/>
      <c r="K23" s="452"/>
      <c r="L23" s="453"/>
      <c r="M23" s="450" t="s">
        <v>315</v>
      </c>
      <c r="N23" s="450"/>
      <c r="O23" s="450"/>
      <c r="P23" s="450"/>
      <c r="Q23" s="450"/>
      <c r="R23" s="450"/>
      <c r="S23" s="450"/>
      <c r="T23" s="450"/>
      <c r="U23" s="450"/>
      <c r="V23" s="450"/>
      <c r="W23" s="450"/>
      <c r="X23" s="450"/>
      <c r="Y23" s="450"/>
      <c r="Z23" s="450"/>
    </row>
    <row r="24" spans="1:28" ht="151.5" customHeight="1" x14ac:dyDescent="0.25">
      <c r="A24" s="252" t="s">
        <v>229</v>
      </c>
      <c r="B24" s="253" t="s">
        <v>237</v>
      </c>
      <c r="C24" s="252" t="s">
        <v>308</v>
      </c>
      <c r="D24" s="252" t="s">
        <v>230</v>
      </c>
      <c r="E24" s="252" t="s">
        <v>309</v>
      </c>
      <c r="F24" s="252" t="s">
        <v>311</v>
      </c>
      <c r="G24" s="252" t="s">
        <v>310</v>
      </c>
      <c r="H24" s="252" t="s">
        <v>231</v>
      </c>
      <c r="I24" s="252" t="s">
        <v>312</v>
      </c>
      <c r="J24" s="252" t="s">
        <v>238</v>
      </c>
      <c r="K24" s="253" t="s">
        <v>236</v>
      </c>
      <c r="L24" s="253" t="s">
        <v>232</v>
      </c>
      <c r="M24" s="254" t="s">
        <v>245</v>
      </c>
      <c r="N24" s="253" t="s">
        <v>471</v>
      </c>
      <c r="O24" s="252" t="s">
        <v>243</v>
      </c>
      <c r="P24" s="252" t="s">
        <v>244</v>
      </c>
      <c r="Q24" s="252" t="s">
        <v>242</v>
      </c>
      <c r="R24" s="252" t="s">
        <v>231</v>
      </c>
      <c r="S24" s="252" t="s">
        <v>241</v>
      </c>
      <c r="T24" s="252" t="s">
        <v>240</v>
      </c>
      <c r="U24" s="252" t="s">
        <v>307</v>
      </c>
      <c r="V24" s="252" t="s">
        <v>242</v>
      </c>
      <c r="W24" s="255" t="s">
        <v>235</v>
      </c>
      <c r="X24" s="255" t="s">
        <v>247</v>
      </c>
      <c r="Y24" s="255" t="s">
        <v>248</v>
      </c>
      <c r="Z24" s="256" t="s">
        <v>246</v>
      </c>
    </row>
    <row r="25" spans="1:28" ht="16.5" customHeight="1" x14ac:dyDescent="0.25">
      <c r="A25" s="252">
        <v>1</v>
      </c>
      <c r="B25" s="253">
        <v>2</v>
      </c>
      <c r="C25" s="252">
        <v>3</v>
      </c>
      <c r="D25" s="253">
        <v>4</v>
      </c>
      <c r="E25" s="252">
        <v>5</v>
      </c>
      <c r="F25" s="253">
        <v>6</v>
      </c>
      <c r="G25" s="252">
        <v>7</v>
      </c>
      <c r="H25" s="253">
        <v>8</v>
      </c>
      <c r="I25" s="252">
        <v>9</v>
      </c>
      <c r="J25" s="253">
        <v>10</v>
      </c>
      <c r="K25" s="252">
        <v>11</v>
      </c>
      <c r="L25" s="253">
        <v>12</v>
      </c>
      <c r="M25" s="252">
        <v>13</v>
      </c>
      <c r="N25" s="253">
        <v>14</v>
      </c>
      <c r="O25" s="252">
        <v>15</v>
      </c>
      <c r="P25" s="253">
        <v>16</v>
      </c>
      <c r="Q25" s="252">
        <v>17</v>
      </c>
      <c r="R25" s="253">
        <v>18</v>
      </c>
      <c r="S25" s="252">
        <v>19</v>
      </c>
      <c r="T25" s="253">
        <v>20</v>
      </c>
      <c r="U25" s="252">
        <v>21</v>
      </c>
      <c r="V25" s="253">
        <v>22</v>
      </c>
      <c r="W25" s="252">
        <v>23</v>
      </c>
      <c r="X25" s="253">
        <v>24</v>
      </c>
      <c r="Y25" s="252">
        <v>25</v>
      </c>
      <c r="Z25" s="253">
        <v>26</v>
      </c>
    </row>
    <row r="26" spans="1:28" ht="16.5" customHeight="1" x14ac:dyDescent="0.25">
      <c r="A26" s="257"/>
      <c r="B26" s="258"/>
      <c r="C26" s="259" t="s">
        <v>506</v>
      </c>
      <c r="D26" s="259" t="s">
        <v>507</v>
      </c>
      <c r="E26" s="259" t="s">
        <v>508</v>
      </c>
      <c r="F26" s="259" t="s">
        <v>509</v>
      </c>
      <c r="G26" s="259" t="s">
        <v>510</v>
      </c>
      <c r="H26" s="259" t="s">
        <v>231</v>
      </c>
      <c r="I26" s="259" t="s">
        <v>511</v>
      </c>
      <c r="J26" s="259" t="s">
        <v>512</v>
      </c>
      <c r="K26" s="260"/>
      <c r="L26" s="261" t="s">
        <v>233</v>
      </c>
      <c r="M26" s="236"/>
      <c r="N26" s="258"/>
      <c r="O26" s="257"/>
      <c r="P26" s="258"/>
      <c r="Q26" s="257"/>
      <c r="R26" s="258"/>
      <c r="S26" s="257"/>
      <c r="T26" s="258"/>
      <c r="U26" s="257"/>
      <c r="V26" s="258"/>
      <c r="W26" s="257"/>
      <c r="X26" s="258"/>
      <c r="Y26" s="257"/>
      <c r="Z26" s="258"/>
    </row>
    <row r="27" spans="1:28" ht="45.75" customHeight="1" x14ac:dyDescent="0.25">
      <c r="A27" s="262">
        <v>2019</v>
      </c>
      <c r="B27" s="263" t="s">
        <v>520</v>
      </c>
      <c r="C27" s="263">
        <v>0</v>
      </c>
      <c r="D27" s="264">
        <v>0</v>
      </c>
      <c r="E27" s="263">
        <v>0</v>
      </c>
      <c r="F27" s="263">
        <v>0</v>
      </c>
      <c r="G27" s="263">
        <v>0</v>
      </c>
      <c r="H27" s="264">
        <v>118217</v>
      </c>
      <c r="I27" s="265">
        <v>0</v>
      </c>
      <c r="J27" s="266">
        <v>0</v>
      </c>
      <c r="K27" s="259" t="s">
        <v>0</v>
      </c>
      <c r="L27" s="261"/>
      <c r="M27" s="237">
        <v>2023</v>
      </c>
      <c r="N27" s="259"/>
      <c r="O27" s="260">
        <v>0</v>
      </c>
      <c r="P27" s="267">
        <v>0</v>
      </c>
      <c r="Q27" s="268">
        <v>0</v>
      </c>
      <c r="R27" s="260">
        <v>120000</v>
      </c>
      <c r="S27" s="269">
        <v>0</v>
      </c>
      <c r="T27" s="270">
        <v>0</v>
      </c>
      <c r="U27" s="260"/>
      <c r="V27" s="271">
        <v>0</v>
      </c>
      <c r="W27" s="271">
        <v>0</v>
      </c>
      <c r="X27" s="271">
        <v>0</v>
      </c>
      <c r="Y27" s="272" t="s">
        <v>503</v>
      </c>
      <c r="Z27" s="272" t="s">
        <v>502</v>
      </c>
    </row>
    <row r="28" spans="1:28" s="277" customFormat="1" ht="19.5" customHeight="1" x14ac:dyDescent="0.25">
      <c r="A28" s="262"/>
      <c r="B28" s="273" t="s">
        <v>521</v>
      </c>
      <c r="C28" s="274">
        <v>0</v>
      </c>
      <c r="D28" s="260"/>
      <c r="E28" s="260"/>
      <c r="F28" s="274"/>
      <c r="G28" s="263"/>
      <c r="H28" s="275">
        <v>118217</v>
      </c>
      <c r="I28" s="260"/>
      <c r="J28" s="268"/>
      <c r="K28" s="276"/>
      <c r="L28" s="260"/>
      <c r="M28" s="237"/>
      <c r="N28" s="259"/>
      <c r="O28" s="260"/>
      <c r="P28" s="267"/>
      <c r="Q28" s="268"/>
      <c r="R28" s="260"/>
      <c r="S28" s="260"/>
      <c r="T28" s="270"/>
      <c r="U28" s="260"/>
      <c r="V28" s="271"/>
      <c r="W28" s="271"/>
      <c r="X28" s="271"/>
      <c r="Y28" s="272"/>
      <c r="Z28" s="272"/>
    </row>
    <row r="29" spans="1:28" s="277" customFormat="1" ht="19.5" customHeight="1" x14ac:dyDescent="0.25">
      <c r="A29" s="262">
        <v>2018</v>
      </c>
      <c r="B29" s="273" t="s">
        <v>520</v>
      </c>
      <c r="C29" s="274">
        <v>0</v>
      </c>
      <c r="D29" s="260">
        <v>0</v>
      </c>
      <c r="E29" s="260"/>
      <c r="F29" s="274">
        <v>0</v>
      </c>
      <c r="G29" s="263"/>
      <c r="H29" s="275">
        <v>116189</v>
      </c>
      <c r="I29" s="260"/>
      <c r="J29" s="268"/>
      <c r="K29" s="276"/>
      <c r="L29" s="260"/>
      <c r="M29" s="237"/>
      <c r="N29" s="259"/>
      <c r="O29" s="260"/>
      <c r="P29" s="267"/>
      <c r="Q29" s="268"/>
      <c r="R29" s="260"/>
      <c r="S29" s="260"/>
      <c r="T29" s="270"/>
      <c r="U29" s="260"/>
      <c r="V29" s="271"/>
      <c r="W29" s="271"/>
      <c r="X29" s="271"/>
      <c r="Y29" s="272"/>
      <c r="Z29" s="272"/>
    </row>
    <row r="30" spans="1:28" s="277" customFormat="1" ht="19.5" customHeight="1" x14ac:dyDescent="0.25">
      <c r="A30" s="262"/>
      <c r="B30" s="273" t="s">
        <v>521</v>
      </c>
      <c r="C30" s="274">
        <v>0</v>
      </c>
      <c r="D30" s="260">
        <v>0</v>
      </c>
      <c r="E30" s="260"/>
      <c r="F30" s="274">
        <v>0</v>
      </c>
      <c r="G30" s="263"/>
      <c r="H30" s="275">
        <v>116189</v>
      </c>
      <c r="I30" s="260"/>
      <c r="J30" s="268"/>
      <c r="K30" s="276">
        <v>0</v>
      </c>
      <c r="L30" s="260"/>
      <c r="M30" s="237"/>
      <c r="N30" s="259"/>
      <c r="O30" s="260"/>
      <c r="P30" s="267"/>
      <c r="Q30" s="268"/>
      <c r="R30" s="260"/>
      <c r="S30" s="260"/>
      <c r="T30" s="270"/>
      <c r="U30" s="260"/>
      <c r="V30" s="271"/>
      <c r="W30" s="271"/>
      <c r="X30" s="271"/>
      <c r="Y30" s="272"/>
      <c r="Z30" s="272"/>
    </row>
    <row r="31" spans="1:28" s="277" customFormat="1" ht="19.5" customHeight="1" x14ac:dyDescent="0.25">
      <c r="A31" s="262">
        <v>2017</v>
      </c>
      <c r="B31" s="273" t="s">
        <v>520</v>
      </c>
      <c r="C31" s="274">
        <v>0</v>
      </c>
      <c r="D31" s="260">
        <v>0</v>
      </c>
      <c r="E31" s="260"/>
      <c r="F31" s="274">
        <v>0</v>
      </c>
      <c r="G31" s="263"/>
      <c r="H31" s="275">
        <v>114940</v>
      </c>
      <c r="I31" s="260"/>
      <c r="J31" s="268"/>
      <c r="K31" s="276"/>
      <c r="L31" s="260"/>
      <c r="M31" s="237"/>
      <c r="N31" s="259"/>
      <c r="O31" s="260"/>
      <c r="P31" s="267"/>
      <c r="Q31" s="268"/>
      <c r="R31" s="260"/>
      <c r="S31" s="260"/>
      <c r="T31" s="270"/>
      <c r="U31" s="260"/>
      <c r="V31" s="271"/>
      <c r="W31" s="271"/>
      <c r="X31" s="271"/>
      <c r="Y31" s="272"/>
      <c r="Z31" s="272"/>
    </row>
    <row r="32" spans="1:28" s="277" customFormat="1" ht="19.5" customHeight="1" x14ac:dyDescent="0.25">
      <c r="A32" s="262"/>
      <c r="B32" s="273" t="s">
        <v>521</v>
      </c>
      <c r="C32" s="274">
        <v>0.75</v>
      </c>
      <c r="D32" s="260">
        <v>0</v>
      </c>
      <c r="E32" s="260"/>
      <c r="F32" s="274">
        <v>0</v>
      </c>
      <c r="G32" s="263"/>
      <c r="H32" s="275">
        <v>114940</v>
      </c>
      <c r="I32" s="260"/>
      <c r="J32" s="268"/>
      <c r="K32" s="276">
        <v>0</v>
      </c>
      <c r="L32" s="260">
        <v>0</v>
      </c>
      <c r="M32" s="237"/>
      <c r="N32" s="259"/>
      <c r="O32" s="260"/>
      <c r="P32" s="267"/>
      <c r="Q32" s="268"/>
      <c r="R32" s="260"/>
      <c r="S32" s="260"/>
      <c r="T32" s="270"/>
      <c r="U32" s="260"/>
      <c r="V32" s="271"/>
      <c r="W32" s="271"/>
      <c r="X32" s="271"/>
      <c r="Y32" s="272"/>
      <c r="Z32" s="2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391" t="str">
        <f>'1. паспорт местоположение'!A5:C5</f>
        <v>Год раскрытия информации: 2023 год</v>
      </c>
      <c r="B5" s="391"/>
      <c r="C5" s="391"/>
      <c r="D5" s="391"/>
      <c r="E5" s="391"/>
      <c r="F5" s="391"/>
      <c r="G5" s="391"/>
      <c r="H5" s="391"/>
      <c r="I5" s="391"/>
      <c r="J5" s="391"/>
      <c r="K5" s="391"/>
      <c r="L5" s="391"/>
      <c r="M5" s="391"/>
      <c r="N5" s="106"/>
      <c r="O5" s="106"/>
      <c r="P5" s="106"/>
      <c r="Q5" s="106"/>
      <c r="R5" s="106"/>
      <c r="S5" s="106"/>
      <c r="T5" s="106"/>
      <c r="U5" s="106"/>
      <c r="V5" s="106"/>
      <c r="W5" s="106"/>
      <c r="X5" s="106"/>
      <c r="Y5" s="106"/>
      <c r="Z5" s="106"/>
    </row>
    <row r="6" spans="1:26" s="11" customFormat="1" ht="18.75" x14ac:dyDescent="0.3">
      <c r="A6" s="16"/>
      <c r="B6" s="16"/>
      <c r="L6" s="14"/>
    </row>
    <row r="7" spans="1:26" s="11" customFormat="1" ht="18.75" x14ac:dyDescent="0.2">
      <c r="A7" s="400" t="s">
        <v>7</v>
      </c>
      <c r="B7" s="400"/>
      <c r="C7" s="400"/>
      <c r="D7" s="400"/>
      <c r="E7" s="400"/>
      <c r="F7" s="400"/>
      <c r="G7" s="400"/>
      <c r="H7" s="400"/>
      <c r="I7" s="400"/>
      <c r="J7" s="400"/>
      <c r="K7" s="400"/>
      <c r="L7" s="400"/>
      <c r="M7" s="400"/>
      <c r="N7" s="98"/>
      <c r="O7" s="98"/>
      <c r="P7" s="98"/>
      <c r="Q7" s="98"/>
      <c r="R7" s="98"/>
      <c r="S7" s="98"/>
      <c r="T7" s="98"/>
      <c r="U7" s="98"/>
      <c r="V7" s="98"/>
      <c r="W7" s="98"/>
      <c r="X7" s="98"/>
    </row>
    <row r="8" spans="1:26" s="11" customFormat="1" ht="18.75" x14ac:dyDescent="0.2">
      <c r="A8" s="400"/>
      <c r="B8" s="400"/>
      <c r="C8" s="400"/>
      <c r="D8" s="400"/>
      <c r="E8" s="400"/>
      <c r="F8" s="400"/>
      <c r="G8" s="400"/>
      <c r="H8" s="400"/>
      <c r="I8" s="400"/>
      <c r="J8" s="400"/>
      <c r="K8" s="400"/>
      <c r="L8" s="400"/>
      <c r="M8" s="400"/>
      <c r="N8" s="98"/>
      <c r="O8" s="98"/>
      <c r="P8" s="98"/>
      <c r="Q8" s="98"/>
      <c r="R8" s="98"/>
      <c r="S8" s="98"/>
      <c r="T8" s="98"/>
      <c r="U8" s="98"/>
      <c r="V8" s="98"/>
      <c r="W8" s="98"/>
      <c r="X8" s="98"/>
    </row>
    <row r="9" spans="1:26" s="11" customFormat="1" ht="18.75" x14ac:dyDescent="0.2">
      <c r="A9" s="401" t="str">
        <f>'1. паспорт местоположение'!A9:C9</f>
        <v>Акционерное общество "Россети Янтарь"</v>
      </c>
      <c r="B9" s="401"/>
      <c r="C9" s="401"/>
      <c r="D9" s="401"/>
      <c r="E9" s="401"/>
      <c r="F9" s="401"/>
      <c r="G9" s="401"/>
      <c r="H9" s="401"/>
      <c r="I9" s="401"/>
      <c r="J9" s="401"/>
      <c r="K9" s="401"/>
      <c r="L9" s="401"/>
      <c r="M9" s="401"/>
      <c r="N9" s="98"/>
      <c r="O9" s="98"/>
      <c r="P9" s="98"/>
      <c r="Q9" s="98"/>
      <c r="R9" s="98"/>
      <c r="S9" s="98"/>
      <c r="T9" s="98"/>
      <c r="U9" s="98"/>
      <c r="V9" s="98"/>
      <c r="W9" s="98"/>
      <c r="X9" s="98"/>
    </row>
    <row r="10" spans="1:26" s="11" customFormat="1" ht="18.75" x14ac:dyDescent="0.2">
      <c r="A10" s="405" t="s">
        <v>6</v>
      </c>
      <c r="B10" s="405"/>
      <c r="C10" s="405"/>
      <c r="D10" s="405"/>
      <c r="E10" s="405"/>
      <c r="F10" s="405"/>
      <c r="G10" s="405"/>
      <c r="H10" s="405"/>
      <c r="I10" s="405"/>
      <c r="J10" s="405"/>
      <c r="K10" s="405"/>
      <c r="L10" s="405"/>
      <c r="M10" s="405"/>
      <c r="N10" s="98"/>
      <c r="O10" s="98"/>
      <c r="P10" s="98"/>
      <c r="Q10" s="98"/>
      <c r="R10" s="98"/>
      <c r="S10" s="98"/>
      <c r="T10" s="98"/>
      <c r="U10" s="98"/>
      <c r="V10" s="98"/>
      <c r="W10" s="98"/>
      <c r="X10" s="98"/>
    </row>
    <row r="11" spans="1:26" s="11" customFormat="1" ht="18.75" x14ac:dyDescent="0.2">
      <c r="A11" s="400"/>
      <c r="B11" s="400"/>
      <c r="C11" s="400"/>
      <c r="D11" s="400"/>
      <c r="E11" s="400"/>
      <c r="F11" s="400"/>
      <c r="G11" s="400"/>
      <c r="H11" s="400"/>
      <c r="I11" s="400"/>
      <c r="J11" s="400"/>
      <c r="K11" s="400"/>
      <c r="L11" s="400"/>
      <c r="M11" s="400"/>
      <c r="N11" s="98"/>
      <c r="O11" s="98"/>
      <c r="P11" s="98"/>
      <c r="Q11" s="98"/>
      <c r="R11" s="98"/>
      <c r="S11" s="98"/>
      <c r="T11" s="98"/>
      <c r="U11" s="98"/>
      <c r="V11" s="98"/>
      <c r="W11" s="98"/>
      <c r="X11" s="98"/>
    </row>
    <row r="12" spans="1:26" s="11" customFormat="1" ht="18.75" x14ac:dyDescent="0.2">
      <c r="A12" s="401" t="str">
        <f>'1. паспорт местоположение'!A12:C12</f>
        <v>L_20-0495</v>
      </c>
      <c r="B12" s="401"/>
      <c r="C12" s="401"/>
      <c r="D12" s="401"/>
      <c r="E12" s="401"/>
      <c r="F12" s="401"/>
      <c r="G12" s="401"/>
      <c r="H12" s="401"/>
      <c r="I12" s="401"/>
      <c r="J12" s="401"/>
      <c r="K12" s="401"/>
      <c r="L12" s="401"/>
      <c r="M12" s="401"/>
      <c r="N12" s="98"/>
      <c r="O12" s="98"/>
      <c r="P12" s="98"/>
      <c r="Q12" s="98"/>
      <c r="R12" s="98"/>
      <c r="S12" s="98"/>
      <c r="T12" s="98"/>
      <c r="U12" s="98"/>
      <c r="V12" s="98"/>
      <c r="W12" s="98"/>
      <c r="X12" s="98"/>
    </row>
    <row r="13" spans="1:26" s="11" customFormat="1" ht="18.75" x14ac:dyDescent="0.2">
      <c r="A13" s="405" t="s">
        <v>5</v>
      </c>
      <c r="B13" s="405"/>
      <c r="C13" s="405"/>
      <c r="D13" s="405"/>
      <c r="E13" s="405"/>
      <c r="F13" s="405"/>
      <c r="G13" s="405"/>
      <c r="H13" s="405"/>
      <c r="I13" s="405"/>
      <c r="J13" s="405"/>
      <c r="K13" s="405"/>
      <c r="L13" s="405"/>
      <c r="M13" s="405"/>
      <c r="N13" s="98"/>
      <c r="O13" s="98"/>
      <c r="P13" s="98"/>
      <c r="Q13" s="98"/>
      <c r="R13" s="98"/>
      <c r="S13" s="98"/>
      <c r="T13" s="98"/>
      <c r="U13" s="98"/>
      <c r="V13" s="98"/>
      <c r="W13" s="98"/>
      <c r="X13" s="98"/>
    </row>
    <row r="14" spans="1:26" s="8" customFormat="1" ht="15.75" customHeight="1" x14ac:dyDescent="0.2">
      <c r="A14" s="406"/>
      <c r="B14" s="406"/>
      <c r="C14" s="406"/>
      <c r="D14" s="406"/>
      <c r="E14" s="406"/>
      <c r="F14" s="406"/>
      <c r="G14" s="406"/>
      <c r="H14" s="406"/>
      <c r="I14" s="406"/>
      <c r="J14" s="406"/>
      <c r="K14" s="406"/>
      <c r="L14" s="406"/>
      <c r="M14" s="406"/>
      <c r="N14" s="246"/>
      <c r="O14" s="246"/>
      <c r="P14" s="246"/>
      <c r="Q14" s="246"/>
      <c r="R14" s="246"/>
      <c r="S14" s="246"/>
      <c r="T14" s="246"/>
      <c r="U14" s="246"/>
      <c r="V14" s="246"/>
      <c r="W14" s="246"/>
      <c r="X14" s="246"/>
    </row>
    <row r="15" spans="1:26" s="3" customFormat="1" ht="39.75" customHeight="1" x14ac:dyDescent="0.2">
      <c r="A15" s="447" t="str">
        <f>'1. паспорт местоположение'!A15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B15" s="447"/>
      <c r="C15" s="447"/>
      <c r="D15" s="447"/>
      <c r="E15" s="447"/>
      <c r="F15" s="447"/>
      <c r="G15" s="447"/>
      <c r="H15" s="447"/>
      <c r="I15" s="447"/>
      <c r="J15" s="447"/>
      <c r="K15" s="447"/>
      <c r="L15" s="447"/>
      <c r="M15" s="447"/>
      <c r="N15" s="110"/>
      <c r="O15" s="110"/>
      <c r="P15" s="110"/>
      <c r="Q15" s="110"/>
      <c r="R15" s="110"/>
      <c r="S15" s="110"/>
      <c r="T15" s="110"/>
      <c r="U15" s="110"/>
      <c r="V15" s="110"/>
      <c r="W15" s="110"/>
      <c r="X15" s="110"/>
    </row>
    <row r="16" spans="1:26" s="3" customFormat="1" ht="15" customHeight="1" x14ac:dyDescent="0.2">
      <c r="A16" s="405" t="s">
        <v>4</v>
      </c>
      <c r="B16" s="405"/>
      <c r="C16" s="405"/>
      <c r="D16" s="405"/>
      <c r="E16" s="405"/>
      <c r="F16" s="405"/>
      <c r="G16" s="405"/>
      <c r="H16" s="405"/>
      <c r="I16" s="405"/>
      <c r="J16" s="405"/>
      <c r="K16" s="405"/>
      <c r="L16" s="405"/>
      <c r="M16" s="405"/>
      <c r="N16" s="99"/>
      <c r="O16" s="99"/>
      <c r="P16" s="99"/>
      <c r="Q16" s="99"/>
      <c r="R16" s="99"/>
      <c r="S16" s="99"/>
      <c r="T16" s="99"/>
      <c r="U16" s="99"/>
      <c r="V16" s="99"/>
      <c r="W16" s="99"/>
      <c r="X16" s="99"/>
    </row>
    <row r="17" spans="1:24" s="3" customFormat="1" ht="15" customHeight="1" x14ac:dyDescent="0.2">
      <c r="A17" s="408"/>
      <c r="B17" s="408"/>
      <c r="C17" s="408"/>
      <c r="D17" s="408"/>
      <c r="E17" s="408"/>
      <c r="F17" s="408"/>
      <c r="G17" s="408"/>
      <c r="H17" s="408"/>
      <c r="I17" s="408"/>
      <c r="J17" s="408"/>
      <c r="K17" s="408"/>
      <c r="L17" s="408"/>
      <c r="M17" s="408"/>
      <c r="N17" s="245"/>
      <c r="O17" s="245"/>
      <c r="P17" s="245"/>
      <c r="Q17" s="245"/>
      <c r="R17" s="245"/>
      <c r="S17" s="245"/>
      <c r="T17" s="245"/>
      <c r="U17" s="245"/>
    </row>
    <row r="18" spans="1:24" s="3" customFormat="1" ht="91.5" customHeight="1" x14ac:dyDescent="0.2">
      <c r="A18" s="459" t="s">
        <v>437</v>
      </c>
      <c r="B18" s="459"/>
      <c r="C18" s="459"/>
      <c r="D18" s="459"/>
      <c r="E18" s="459"/>
      <c r="F18" s="459"/>
      <c r="G18" s="459"/>
      <c r="H18" s="459"/>
      <c r="I18" s="459"/>
      <c r="J18" s="459"/>
      <c r="K18" s="459"/>
      <c r="L18" s="459"/>
      <c r="M18" s="459"/>
      <c r="N18" s="6"/>
      <c r="O18" s="6"/>
      <c r="P18" s="6"/>
      <c r="Q18" s="6"/>
      <c r="R18" s="6"/>
      <c r="S18" s="6"/>
      <c r="T18" s="6"/>
      <c r="U18" s="6"/>
      <c r="V18" s="6"/>
      <c r="W18" s="6"/>
      <c r="X18" s="6"/>
    </row>
    <row r="19" spans="1:24" s="3" customFormat="1" ht="78" customHeight="1" x14ac:dyDescent="0.2">
      <c r="A19" s="455" t="s">
        <v>3</v>
      </c>
      <c r="B19" s="455" t="s">
        <v>82</v>
      </c>
      <c r="C19" s="455" t="s">
        <v>81</v>
      </c>
      <c r="D19" s="455" t="s">
        <v>73</v>
      </c>
      <c r="E19" s="456" t="s">
        <v>80</v>
      </c>
      <c r="F19" s="457"/>
      <c r="G19" s="457"/>
      <c r="H19" s="457"/>
      <c r="I19" s="458"/>
      <c r="J19" s="455" t="s">
        <v>79</v>
      </c>
      <c r="K19" s="455"/>
      <c r="L19" s="455"/>
      <c r="M19" s="455"/>
      <c r="N19" s="245"/>
      <c r="O19" s="245"/>
      <c r="P19" s="245"/>
      <c r="Q19" s="245"/>
      <c r="R19" s="245"/>
      <c r="S19" s="245"/>
      <c r="T19" s="245"/>
      <c r="U19" s="245"/>
    </row>
    <row r="20" spans="1:24" s="3" customFormat="1" ht="51" customHeight="1" x14ac:dyDescent="0.2">
      <c r="A20" s="455"/>
      <c r="B20" s="455"/>
      <c r="C20" s="455"/>
      <c r="D20" s="455"/>
      <c r="E20" s="280" t="s">
        <v>78</v>
      </c>
      <c r="F20" s="280" t="s">
        <v>77</v>
      </c>
      <c r="G20" s="280" t="s">
        <v>76</v>
      </c>
      <c r="H20" s="280" t="s">
        <v>75</v>
      </c>
      <c r="I20" s="280" t="s">
        <v>74</v>
      </c>
      <c r="J20" s="280">
        <v>2020</v>
      </c>
      <c r="K20" s="280">
        <v>2021</v>
      </c>
      <c r="L20" s="280">
        <v>2022</v>
      </c>
      <c r="M20" s="280">
        <v>2023</v>
      </c>
      <c r="N20" s="27"/>
      <c r="O20" s="27"/>
      <c r="P20" s="27"/>
      <c r="Q20" s="27"/>
      <c r="R20" s="27"/>
      <c r="S20" s="27"/>
      <c r="T20" s="27"/>
      <c r="U20" s="27"/>
      <c r="V20" s="26"/>
      <c r="W20" s="26"/>
      <c r="X20" s="26"/>
    </row>
    <row r="21" spans="1:24" s="3" customFormat="1" ht="16.5" customHeight="1" x14ac:dyDescent="0.2">
      <c r="A21" s="281">
        <v>1</v>
      </c>
      <c r="B21" s="282">
        <v>2</v>
      </c>
      <c r="C21" s="281">
        <v>3</v>
      </c>
      <c r="D21" s="282">
        <v>4</v>
      </c>
      <c r="E21" s="281">
        <v>5</v>
      </c>
      <c r="F21" s="282">
        <v>6</v>
      </c>
      <c r="G21" s="281">
        <v>7</v>
      </c>
      <c r="H21" s="282">
        <v>8</v>
      </c>
      <c r="I21" s="281">
        <v>9</v>
      </c>
      <c r="J21" s="282">
        <v>10</v>
      </c>
      <c r="K21" s="281">
        <v>11</v>
      </c>
      <c r="L21" s="282">
        <v>12</v>
      </c>
      <c r="M21" s="281">
        <v>13</v>
      </c>
      <c r="N21" s="27"/>
      <c r="O21" s="27"/>
      <c r="P21" s="27"/>
      <c r="Q21" s="27"/>
      <c r="R21" s="27"/>
      <c r="S21" s="27"/>
      <c r="T21" s="27"/>
      <c r="U21" s="27"/>
      <c r="V21" s="26"/>
      <c r="W21" s="26"/>
      <c r="X21" s="26"/>
    </row>
    <row r="22" spans="1:24" s="3" customFormat="1" ht="33" customHeight="1" x14ac:dyDescent="0.2">
      <c r="A22" s="283" t="s">
        <v>62</v>
      </c>
      <c r="B22" s="284" t="s">
        <v>604</v>
      </c>
      <c r="C22" s="285">
        <v>0</v>
      </c>
      <c r="D22" s="285">
        <v>0</v>
      </c>
      <c r="E22" s="285">
        <v>0</v>
      </c>
      <c r="F22" s="285">
        <v>0</v>
      </c>
      <c r="G22" s="285">
        <v>0</v>
      </c>
      <c r="H22" s="285">
        <v>0</v>
      </c>
      <c r="I22" s="285">
        <v>0</v>
      </c>
      <c r="J22" s="286">
        <v>0</v>
      </c>
      <c r="K22" s="286">
        <v>0</v>
      </c>
      <c r="L22" s="287">
        <v>0</v>
      </c>
      <c r="M22" s="287">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74"/>
  <sheetViews>
    <sheetView topLeftCell="A29" zoomScale="80" zoomScaleNormal="80" workbookViewId="0">
      <selection activeCell="B25" sqref="B25"/>
    </sheetView>
  </sheetViews>
  <sheetFormatPr defaultColWidth="9.140625" defaultRowHeight="15.75" x14ac:dyDescent="0.2"/>
  <cols>
    <col min="1" max="1" width="61.7109375" style="116" customWidth="1"/>
    <col min="2" max="2" width="18.5703125" style="111" customWidth="1"/>
    <col min="3" max="12" width="16.85546875" style="111" customWidth="1"/>
    <col min="13" max="37" width="16.85546875" style="111" hidden="1" customWidth="1"/>
    <col min="38" max="242" width="9.140625" style="112"/>
    <col min="243" max="243" width="61.7109375" style="112" customWidth="1"/>
    <col min="244" max="244" width="18.5703125" style="112" customWidth="1"/>
    <col min="245" max="284" width="16.85546875" style="112" customWidth="1"/>
    <col min="285" max="286" width="18.5703125" style="112" customWidth="1"/>
    <col min="287" max="287" width="21.7109375" style="112" customWidth="1"/>
    <col min="288" max="498" width="9.140625" style="112"/>
    <col min="499" max="499" width="61.7109375" style="112" customWidth="1"/>
    <col min="500" max="500" width="18.5703125" style="112" customWidth="1"/>
    <col min="501" max="540" width="16.85546875" style="112" customWidth="1"/>
    <col min="541" max="542" width="18.5703125" style="112" customWidth="1"/>
    <col min="543" max="543" width="21.7109375" style="112" customWidth="1"/>
    <col min="544" max="754" width="9.140625" style="112"/>
    <col min="755" max="755" width="61.7109375" style="112" customWidth="1"/>
    <col min="756" max="756" width="18.5703125" style="112" customWidth="1"/>
    <col min="757" max="796" width="16.85546875" style="112" customWidth="1"/>
    <col min="797" max="798" width="18.5703125" style="112" customWidth="1"/>
    <col min="799" max="799" width="21.7109375" style="112" customWidth="1"/>
    <col min="800" max="1010" width="9.140625" style="112"/>
    <col min="1011" max="1011" width="61.7109375" style="112" customWidth="1"/>
    <col min="1012" max="1012" width="18.5703125" style="112" customWidth="1"/>
    <col min="1013" max="1052" width="16.85546875" style="112" customWidth="1"/>
    <col min="1053" max="1054" width="18.5703125" style="112" customWidth="1"/>
    <col min="1055" max="1055" width="21.7109375" style="112" customWidth="1"/>
    <col min="1056" max="1266" width="9.140625" style="112"/>
    <col min="1267" max="1267" width="61.7109375" style="112" customWidth="1"/>
    <col min="1268" max="1268" width="18.5703125" style="112" customWidth="1"/>
    <col min="1269" max="1308" width="16.85546875" style="112" customWidth="1"/>
    <col min="1309" max="1310" width="18.5703125" style="112" customWidth="1"/>
    <col min="1311" max="1311" width="21.7109375" style="112" customWidth="1"/>
    <col min="1312" max="1522" width="9.140625" style="112"/>
    <col min="1523" max="1523" width="61.7109375" style="112" customWidth="1"/>
    <col min="1524" max="1524" width="18.5703125" style="112" customWidth="1"/>
    <col min="1525" max="1564" width="16.85546875" style="112" customWidth="1"/>
    <col min="1565" max="1566" width="18.5703125" style="112" customWidth="1"/>
    <col min="1567" max="1567" width="21.7109375" style="112" customWidth="1"/>
    <col min="1568" max="1778" width="9.140625" style="112"/>
    <col min="1779" max="1779" width="61.7109375" style="112" customWidth="1"/>
    <col min="1780" max="1780" width="18.5703125" style="112" customWidth="1"/>
    <col min="1781" max="1820" width="16.85546875" style="112" customWidth="1"/>
    <col min="1821" max="1822" width="18.5703125" style="112" customWidth="1"/>
    <col min="1823" max="1823" width="21.7109375" style="112" customWidth="1"/>
    <col min="1824" max="2034" width="9.140625" style="112"/>
    <col min="2035" max="2035" width="61.7109375" style="112" customWidth="1"/>
    <col min="2036" max="2036" width="18.5703125" style="112" customWidth="1"/>
    <col min="2037" max="2076" width="16.85546875" style="112" customWidth="1"/>
    <col min="2077" max="2078" width="18.5703125" style="112" customWidth="1"/>
    <col min="2079" max="2079" width="21.7109375" style="112" customWidth="1"/>
    <col min="2080" max="2290" width="9.140625" style="112"/>
    <col min="2291" max="2291" width="61.7109375" style="112" customWidth="1"/>
    <col min="2292" max="2292" width="18.5703125" style="112" customWidth="1"/>
    <col min="2293" max="2332" width="16.85546875" style="112" customWidth="1"/>
    <col min="2333" max="2334" width="18.5703125" style="112" customWidth="1"/>
    <col min="2335" max="2335" width="21.7109375" style="112" customWidth="1"/>
    <col min="2336" max="2546" width="9.140625" style="112"/>
    <col min="2547" max="2547" width="61.7109375" style="112" customWidth="1"/>
    <col min="2548" max="2548" width="18.5703125" style="112" customWidth="1"/>
    <col min="2549" max="2588" width="16.85546875" style="112" customWidth="1"/>
    <col min="2589" max="2590" width="18.5703125" style="112" customWidth="1"/>
    <col min="2591" max="2591" width="21.7109375" style="112" customWidth="1"/>
    <col min="2592" max="2802" width="9.140625" style="112"/>
    <col min="2803" max="2803" width="61.7109375" style="112" customWidth="1"/>
    <col min="2804" max="2804" width="18.5703125" style="112" customWidth="1"/>
    <col min="2805" max="2844" width="16.85546875" style="112" customWidth="1"/>
    <col min="2845" max="2846" width="18.5703125" style="112" customWidth="1"/>
    <col min="2847" max="2847" width="21.7109375" style="112" customWidth="1"/>
    <col min="2848" max="3058" width="9.140625" style="112"/>
    <col min="3059" max="3059" width="61.7109375" style="112" customWidth="1"/>
    <col min="3060" max="3060" width="18.5703125" style="112" customWidth="1"/>
    <col min="3061" max="3100" width="16.85546875" style="112" customWidth="1"/>
    <col min="3101" max="3102" width="18.5703125" style="112" customWidth="1"/>
    <col min="3103" max="3103" width="21.7109375" style="112" customWidth="1"/>
    <col min="3104" max="3314" width="9.140625" style="112"/>
    <col min="3315" max="3315" width="61.7109375" style="112" customWidth="1"/>
    <col min="3316" max="3316" width="18.5703125" style="112" customWidth="1"/>
    <col min="3317" max="3356" width="16.85546875" style="112" customWidth="1"/>
    <col min="3357" max="3358" width="18.5703125" style="112" customWidth="1"/>
    <col min="3359" max="3359" width="21.7109375" style="112" customWidth="1"/>
    <col min="3360" max="3570" width="9.140625" style="112"/>
    <col min="3571" max="3571" width="61.7109375" style="112" customWidth="1"/>
    <col min="3572" max="3572" width="18.5703125" style="112" customWidth="1"/>
    <col min="3573" max="3612" width="16.85546875" style="112" customWidth="1"/>
    <col min="3613" max="3614" width="18.5703125" style="112" customWidth="1"/>
    <col min="3615" max="3615" width="21.7109375" style="112" customWidth="1"/>
    <col min="3616" max="3826" width="9.140625" style="112"/>
    <col min="3827" max="3827" width="61.7109375" style="112" customWidth="1"/>
    <col min="3828" max="3828" width="18.5703125" style="112" customWidth="1"/>
    <col min="3829" max="3868" width="16.85546875" style="112" customWidth="1"/>
    <col min="3869" max="3870" width="18.5703125" style="112" customWidth="1"/>
    <col min="3871" max="3871" width="21.7109375" style="112" customWidth="1"/>
    <col min="3872" max="4082" width="9.140625" style="112"/>
    <col min="4083" max="4083" width="61.7109375" style="112" customWidth="1"/>
    <col min="4084" max="4084" width="18.5703125" style="112" customWidth="1"/>
    <col min="4085" max="4124" width="16.85546875" style="112" customWidth="1"/>
    <col min="4125" max="4126" width="18.5703125" style="112" customWidth="1"/>
    <col min="4127" max="4127" width="21.7109375" style="112" customWidth="1"/>
    <col min="4128" max="4338" width="9.140625" style="112"/>
    <col min="4339" max="4339" width="61.7109375" style="112" customWidth="1"/>
    <col min="4340" max="4340" width="18.5703125" style="112" customWidth="1"/>
    <col min="4341" max="4380" width="16.85546875" style="112" customWidth="1"/>
    <col min="4381" max="4382" width="18.5703125" style="112" customWidth="1"/>
    <col min="4383" max="4383" width="21.7109375" style="112" customWidth="1"/>
    <col min="4384" max="4594" width="9.140625" style="112"/>
    <col min="4595" max="4595" width="61.7109375" style="112" customWidth="1"/>
    <col min="4596" max="4596" width="18.5703125" style="112" customWidth="1"/>
    <col min="4597" max="4636" width="16.85546875" style="112" customWidth="1"/>
    <col min="4637" max="4638" width="18.5703125" style="112" customWidth="1"/>
    <col min="4639" max="4639" width="21.7109375" style="112" customWidth="1"/>
    <col min="4640" max="4850" width="9.140625" style="112"/>
    <col min="4851" max="4851" width="61.7109375" style="112" customWidth="1"/>
    <col min="4852" max="4852" width="18.5703125" style="112" customWidth="1"/>
    <col min="4853" max="4892" width="16.85546875" style="112" customWidth="1"/>
    <col min="4893" max="4894" width="18.5703125" style="112" customWidth="1"/>
    <col min="4895" max="4895" width="21.7109375" style="112" customWidth="1"/>
    <col min="4896" max="5106" width="9.140625" style="112"/>
    <col min="5107" max="5107" width="61.7109375" style="112" customWidth="1"/>
    <col min="5108" max="5108" width="18.5703125" style="112" customWidth="1"/>
    <col min="5109" max="5148" width="16.85546875" style="112" customWidth="1"/>
    <col min="5149" max="5150" width="18.5703125" style="112" customWidth="1"/>
    <col min="5151" max="5151" width="21.7109375" style="112" customWidth="1"/>
    <col min="5152" max="5362" width="9.140625" style="112"/>
    <col min="5363" max="5363" width="61.7109375" style="112" customWidth="1"/>
    <col min="5364" max="5364" width="18.5703125" style="112" customWidth="1"/>
    <col min="5365" max="5404" width="16.85546875" style="112" customWidth="1"/>
    <col min="5405" max="5406" width="18.5703125" style="112" customWidth="1"/>
    <col min="5407" max="5407" width="21.7109375" style="112" customWidth="1"/>
    <col min="5408" max="5618" width="9.140625" style="112"/>
    <col min="5619" max="5619" width="61.7109375" style="112" customWidth="1"/>
    <col min="5620" max="5620" width="18.5703125" style="112" customWidth="1"/>
    <col min="5621" max="5660" width="16.85546875" style="112" customWidth="1"/>
    <col min="5661" max="5662" width="18.5703125" style="112" customWidth="1"/>
    <col min="5663" max="5663" width="21.7109375" style="112" customWidth="1"/>
    <col min="5664" max="5874" width="9.140625" style="112"/>
    <col min="5875" max="5875" width="61.7109375" style="112" customWidth="1"/>
    <col min="5876" max="5876" width="18.5703125" style="112" customWidth="1"/>
    <col min="5877" max="5916" width="16.85546875" style="112" customWidth="1"/>
    <col min="5917" max="5918" width="18.5703125" style="112" customWidth="1"/>
    <col min="5919" max="5919" width="21.7109375" style="112" customWidth="1"/>
    <col min="5920" max="6130" width="9.140625" style="112"/>
    <col min="6131" max="6131" width="61.7109375" style="112" customWidth="1"/>
    <col min="6132" max="6132" width="18.5703125" style="112" customWidth="1"/>
    <col min="6133" max="6172" width="16.85546875" style="112" customWidth="1"/>
    <col min="6173" max="6174" width="18.5703125" style="112" customWidth="1"/>
    <col min="6175" max="6175" width="21.7109375" style="112" customWidth="1"/>
    <col min="6176" max="6386" width="9.140625" style="112"/>
    <col min="6387" max="6387" width="61.7109375" style="112" customWidth="1"/>
    <col min="6388" max="6388" width="18.5703125" style="112" customWidth="1"/>
    <col min="6389" max="6428" width="16.85546875" style="112" customWidth="1"/>
    <col min="6429" max="6430" width="18.5703125" style="112" customWidth="1"/>
    <col min="6431" max="6431" width="21.7109375" style="112" customWidth="1"/>
    <col min="6432" max="6642" width="9.140625" style="112"/>
    <col min="6643" max="6643" width="61.7109375" style="112" customWidth="1"/>
    <col min="6644" max="6644" width="18.5703125" style="112" customWidth="1"/>
    <col min="6645" max="6684" width="16.85546875" style="112" customWidth="1"/>
    <col min="6685" max="6686" width="18.5703125" style="112" customWidth="1"/>
    <col min="6687" max="6687" width="21.7109375" style="112" customWidth="1"/>
    <col min="6688" max="6898" width="9.140625" style="112"/>
    <col min="6899" max="6899" width="61.7109375" style="112" customWidth="1"/>
    <col min="6900" max="6900" width="18.5703125" style="112" customWidth="1"/>
    <col min="6901" max="6940" width="16.85546875" style="112" customWidth="1"/>
    <col min="6941" max="6942" width="18.5703125" style="112" customWidth="1"/>
    <col min="6943" max="6943" width="21.7109375" style="112" customWidth="1"/>
    <col min="6944" max="7154" width="9.140625" style="112"/>
    <col min="7155" max="7155" width="61.7109375" style="112" customWidth="1"/>
    <col min="7156" max="7156" width="18.5703125" style="112" customWidth="1"/>
    <col min="7157" max="7196" width="16.85546875" style="112" customWidth="1"/>
    <col min="7197" max="7198" width="18.5703125" style="112" customWidth="1"/>
    <col min="7199" max="7199" width="21.7109375" style="112" customWidth="1"/>
    <col min="7200" max="7410" width="9.140625" style="112"/>
    <col min="7411" max="7411" width="61.7109375" style="112" customWidth="1"/>
    <col min="7412" max="7412" width="18.5703125" style="112" customWidth="1"/>
    <col min="7413" max="7452" width="16.85546875" style="112" customWidth="1"/>
    <col min="7453" max="7454" width="18.5703125" style="112" customWidth="1"/>
    <col min="7455" max="7455" width="21.7109375" style="112" customWidth="1"/>
    <col min="7456" max="7666" width="9.140625" style="112"/>
    <col min="7667" max="7667" width="61.7109375" style="112" customWidth="1"/>
    <col min="7668" max="7668" width="18.5703125" style="112" customWidth="1"/>
    <col min="7669" max="7708" width="16.85546875" style="112" customWidth="1"/>
    <col min="7709" max="7710" width="18.5703125" style="112" customWidth="1"/>
    <col min="7711" max="7711" width="21.7109375" style="112" customWidth="1"/>
    <col min="7712" max="7922" width="9.140625" style="112"/>
    <col min="7923" max="7923" width="61.7109375" style="112" customWidth="1"/>
    <col min="7924" max="7924" width="18.5703125" style="112" customWidth="1"/>
    <col min="7925" max="7964" width="16.85546875" style="112" customWidth="1"/>
    <col min="7965" max="7966" width="18.5703125" style="112" customWidth="1"/>
    <col min="7967" max="7967" width="21.7109375" style="112" customWidth="1"/>
    <col min="7968" max="8178" width="9.140625" style="112"/>
    <col min="8179" max="8179" width="61.7109375" style="112" customWidth="1"/>
    <col min="8180" max="8180" width="18.5703125" style="112" customWidth="1"/>
    <col min="8181" max="8220" width="16.85546875" style="112" customWidth="1"/>
    <col min="8221" max="8222" width="18.5703125" style="112" customWidth="1"/>
    <col min="8223" max="8223" width="21.7109375" style="112" customWidth="1"/>
    <col min="8224" max="8434" width="9.140625" style="112"/>
    <col min="8435" max="8435" width="61.7109375" style="112" customWidth="1"/>
    <col min="8436" max="8436" width="18.5703125" style="112" customWidth="1"/>
    <col min="8437" max="8476" width="16.85546875" style="112" customWidth="1"/>
    <col min="8477" max="8478" width="18.5703125" style="112" customWidth="1"/>
    <col min="8479" max="8479" width="21.7109375" style="112" customWidth="1"/>
    <col min="8480" max="8690" width="9.140625" style="112"/>
    <col min="8691" max="8691" width="61.7109375" style="112" customWidth="1"/>
    <col min="8692" max="8692" width="18.5703125" style="112" customWidth="1"/>
    <col min="8693" max="8732" width="16.85546875" style="112" customWidth="1"/>
    <col min="8733" max="8734" width="18.5703125" style="112" customWidth="1"/>
    <col min="8735" max="8735" width="21.7109375" style="112" customWidth="1"/>
    <col min="8736" max="8946" width="9.140625" style="112"/>
    <col min="8947" max="8947" width="61.7109375" style="112" customWidth="1"/>
    <col min="8948" max="8948" width="18.5703125" style="112" customWidth="1"/>
    <col min="8949" max="8988" width="16.85546875" style="112" customWidth="1"/>
    <col min="8989" max="8990" width="18.5703125" style="112" customWidth="1"/>
    <col min="8991" max="8991" width="21.7109375" style="112" customWidth="1"/>
    <col min="8992" max="9202" width="9.140625" style="112"/>
    <col min="9203" max="9203" width="61.7109375" style="112" customWidth="1"/>
    <col min="9204" max="9204" width="18.5703125" style="112" customWidth="1"/>
    <col min="9205" max="9244" width="16.85546875" style="112" customWidth="1"/>
    <col min="9245" max="9246" width="18.5703125" style="112" customWidth="1"/>
    <col min="9247" max="9247" width="21.7109375" style="112" customWidth="1"/>
    <col min="9248" max="9458" width="9.140625" style="112"/>
    <col min="9459" max="9459" width="61.7109375" style="112" customWidth="1"/>
    <col min="9460" max="9460" width="18.5703125" style="112" customWidth="1"/>
    <col min="9461" max="9500" width="16.85546875" style="112" customWidth="1"/>
    <col min="9501" max="9502" width="18.5703125" style="112" customWidth="1"/>
    <col min="9503" max="9503" width="21.7109375" style="112" customWidth="1"/>
    <col min="9504" max="9714" width="9.140625" style="112"/>
    <col min="9715" max="9715" width="61.7109375" style="112" customWidth="1"/>
    <col min="9716" max="9716" width="18.5703125" style="112" customWidth="1"/>
    <col min="9717" max="9756" width="16.85546875" style="112" customWidth="1"/>
    <col min="9757" max="9758" width="18.5703125" style="112" customWidth="1"/>
    <col min="9759" max="9759" width="21.7109375" style="112" customWidth="1"/>
    <col min="9760" max="9970" width="9.140625" style="112"/>
    <col min="9971" max="9971" width="61.7109375" style="112" customWidth="1"/>
    <col min="9972" max="9972" width="18.5703125" style="112" customWidth="1"/>
    <col min="9973" max="10012" width="16.85546875" style="112" customWidth="1"/>
    <col min="10013" max="10014" width="18.5703125" style="112" customWidth="1"/>
    <col min="10015" max="10015" width="21.7109375" style="112" customWidth="1"/>
    <col min="10016" max="10226" width="9.140625" style="112"/>
    <col min="10227" max="10227" width="61.7109375" style="112" customWidth="1"/>
    <col min="10228" max="10228" width="18.5703125" style="112" customWidth="1"/>
    <col min="10229" max="10268" width="16.85546875" style="112" customWidth="1"/>
    <col min="10269" max="10270" width="18.5703125" style="112" customWidth="1"/>
    <col min="10271" max="10271" width="21.7109375" style="112" customWidth="1"/>
    <col min="10272" max="10482" width="9.140625" style="112"/>
    <col min="10483" max="10483" width="61.7109375" style="112" customWidth="1"/>
    <col min="10484" max="10484" width="18.5703125" style="112" customWidth="1"/>
    <col min="10485" max="10524" width="16.85546875" style="112" customWidth="1"/>
    <col min="10525" max="10526" width="18.5703125" style="112" customWidth="1"/>
    <col min="10527" max="10527" width="21.7109375" style="112" customWidth="1"/>
    <col min="10528" max="10738" width="9.140625" style="112"/>
    <col min="10739" max="10739" width="61.7109375" style="112" customWidth="1"/>
    <col min="10740" max="10740" width="18.5703125" style="112" customWidth="1"/>
    <col min="10741" max="10780" width="16.85546875" style="112" customWidth="1"/>
    <col min="10781" max="10782" width="18.5703125" style="112" customWidth="1"/>
    <col min="10783" max="10783" width="21.7109375" style="112" customWidth="1"/>
    <col min="10784" max="10994" width="9.140625" style="112"/>
    <col min="10995" max="10995" width="61.7109375" style="112" customWidth="1"/>
    <col min="10996" max="10996" width="18.5703125" style="112" customWidth="1"/>
    <col min="10997" max="11036" width="16.85546875" style="112" customWidth="1"/>
    <col min="11037" max="11038" width="18.5703125" style="112" customWidth="1"/>
    <col min="11039" max="11039" width="21.7109375" style="112" customWidth="1"/>
    <col min="11040" max="11250" width="9.140625" style="112"/>
    <col min="11251" max="11251" width="61.7109375" style="112" customWidth="1"/>
    <col min="11252" max="11252" width="18.5703125" style="112" customWidth="1"/>
    <col min="11253" max="11292" width="16.85546875" style="112" customWidth="1"/>
    <col min="11293" max="11294" width="18.5703125" style="112" customWidth="1"/>
    <col min="11295" max="11295" width="21.7109375" style="112" customWidth="1"/>
    <col min="11296" max="11506" width="9.140625" style="112"/>
    <col min="11507" max="11507" width="61.7109375" style="112" customWidth="1"/>
    <col min="11508" max="11508" width="18.5703125" style="112" customWidth="1"/>
    <col min="11509" max="11548" width="16.85546875" style="112" customWidth="1"/>
    <col min="11549" max="11550" width="18.5703125" style="112" customWidth="1"/>
    <col min="11551" max="11551" width="21.7109375" style="112" customWidth="1"/>
    <col min="11552" max="11762" width="9.140625" style="112"/>
    <col min="11763" max="11763" width="61.7109375" style="112" customWidth="1"/>
    <col min="11764" max="11764" width="18.5703125" style="112" customWidth="1"/>
    <col min="11765" max="11804" width="16.85546875" style="112" customWidth="1"/>
    <col min="11805" max="11806" width="18.5703125" style="112" customWidth="1"/>
    <col min="11807" max="11807" width="21.7109375" style="112" customWidth="1"/>
    <col min="11808" max="12018" width="9.140625" style="112"/>
    <col min="12019" max="12019" width="61.7109375" style="112" customWidth="1"/>
    <col min="12020" max="12020" width="18.5703125" style="112" customWidth="1"/>
    <col min="12021" max="12060" width="16.85546875" style="112" customWidth="1"/>
    <col min="12061" max="12062" width="18.5703125" style="112" customWidth="1"/>
    <col min="12063" max="12063" width="21.7109375" style="112" customWidth="1"/>
    <col min="12064" max="12274" width="9.140625" style="112"/>
    <col min="12275" max="12275" width="61.7109375" style="112" customWidth="1"/>
    <col min="12276" max="12276" width="18.5703125" style="112" customWidth="1"/>
    <col min="12277" max="12316" width="16.85546875" style="112" customWidth="1"/>
    <col min="12317" max="12318" width="18.5703125" style="112" customWidth="1"/>
    <col min="12319" max="12319" width="21.7109375" style="112" customWidth="1"/>
    <col min="12320" max="12530" width="9.140625" style="112"/>
    <col min="12531" max="12531" width="61.7109375" style="112" customWidth="1"/>
    <col min="12532" max="12532" width="18.5703125" style="112" customWidth="1"/>
    <col min="12533" max="12572" width="16.85546875" style="112" customWidth="1"/>
    <col min="12573" max="12574" width="18.5703125" style="112" customWidth="1"/>
    <col min="12575" max="12575" width="21.7109375" style="112" customWidth="1"/>
    <col min="12576" max="12786" width="9.140625" style="112"/>
    <col min="12787" max="12787" width="61.7109375" style="112" customWidth="1"/>
    <col min="12788" max="12788" width="18.5703125" style="112" customWidth="1"/>
    <col min="12789" max="12828" width="16.85546875" style="112" customWidth="1"/>
    <col min="12829" max="12830" width="18.5703125" style="112" customWidth="1"/>
    <col min="12831" max="12831" width="21.7109375" style="112" customWidth="1"/>
    <col min="12832" max="13042" width="9.140625" style="112"/>
    <col min="13043" max="13043" width="61.7109375" style="112" customWidth="1"/>
    <col min="13044" max="13044" width="18.5703125" style="112" customWidth="1"/>
    <col min="13045" max="13084" width="16.85546875" style="112" customWidth="1"/>
    <col min="13085" max="13086" width="18.5703125" style="112" customWidth="1"/>
    <col min="13087" max="13087" width="21.7109375" style="112" customWidth="1"/>
    <col min="13088" max="13298" width="9.140625" style="112"/>
    <col min="13299" max="13299" width="61.7109375" style="112" customWidth="1"/>
    <col min="13300" max="13300" width="18.5703125" style="112" customWidth="1"/>
    <col min="13301" max="13340" width="16.85546875" style="112" customWidth="1"/>
    <col min="13341" max="13342" width="18.5703125" style="112" customWidth="1"/>
    <col min="13343" max="13343" width="21.7109375" style="112" customWidth="1"/>
    <col min="13344" max="13554" width="9.140625" style="112"/>
    <col min="13555" max="13555" width="61.7109375" style="112" customWidth="1"/>
    <col min="13556" max="13556" width="18.5703125" style="112" customWidth="1"/>
    <col min="13557" max="13596" width="16.85546875" style="112" customWidth="1"/>
    <col min="13597" max="13598" width="18.5703125" style="112" customWidth="1"/>
    <col min="13599" max="13599" width="21.7109375" style="112" customWidth="1"/>
    <col min="13600" max="13810" width="9.140625" style="112"/>
    <col min="13811" max="13811" width="61.7109375" style="112" customWidth="1"/>
    <col min="13812" max="13812" width="18.5703125" style="112" customWidth="1"/>
    <col min="13813" max="13852" width="16.85546875" style="112" customWidth="1"/>
    <col min="13853" max="13854" width="18.5703125" style="112" customWidth="1"/>
    <col min="13855" max="13855" width="21.7109375" style="112" customWidth="1"/>
    <col min="13856" max="14066" width="9.140625" style="112"/>
    <col min="14067" max="14067" width="61.7109375" style="112" customWidth="1"/>
    <col min="14068" max="14068" width="18.5703125" style="112" customWidth="1"/>
    <col min="14069" max="14108" width="16.85546875" style="112" customWidth="1"/>
    <col min="14109" max="14110" width="18.5703125" style="112" customWidth="1"/>
    <col min="14111" max="14111" width="21.7109375" style="112" customWidth="1"/>
    <col min="14112" max="14322" width="9.140625" style="112"/>
    <col min="14323" max="14323" width="61.7109375" style="112" customWidth="1"/>
    <col min="14324" max="14324" width="18.5703125" style="112" customWidth="1"/>
    <col min="14325" max="14364" width="16.85546875" style="112" customWidth="1"/>
    <col min="14365" max="14366" width="18.5703125" style="112" customWidth="1"/>
    <col min="14367" max="14367" width="21.7109375" style="112" customWidth="1"/>
    <col min="14368" max="14578" width="9.140625" style="112"/>
    <col min="14579" max="14579" width="61.7109375" style="112" customWidth="1"/>
    <col min="14580" max="14580" width="18.5703125" style="112" customWidth="1"/>
    <col min="14581" max="14620" width="16.85546875" style="112" customWidth="1"/>
    <col min="14621" max="14622" width="18.5703125" style="112" customWidth="1"/>
    <col min="14623" max="14623" width="21.7109375" style="112" customWidth="1"/>
    <col min="14624" max="14834" width="9.140625" style="112"/>
    <col min="14835" max="14835" width="61.7109375" style="112" customWidth="1"/>
    <col min="14836" max="14836" width="18.5703125" style="112" customWidth="1"/>
    <col min="14837" max="14876" width="16.85546875" style="112" customWidth="1"/>
    <col min="14877" max="14878" width="18.5703125" style="112" customWidth="1"/>
    <col min="14879" max="14879" width="21.7109375" style="112" customWidth="1"/>
    <col min="14880" max="15090" width="9.140625" style="112"/>
    <col min="15091" max="15091" width="61.7109375" style="112" customWidth="1"/>
    <col min="15092" max="15092" width="18.5703125" style="112" customWidth="1"/>
    <col min="15093" max="15132" width="16.85546875" style="112" customWidth="1"/>
    <col min="15133" max="15134" width="18.5703125" style="112" customWidth="1"/>
    <col min="15135" max="15135" width="21.7109375" style="112" customWidth="1"/>
    <col min="15136" max="15346" width="9.140625" style="112"/>
    <col min="15347" max="15347" width="61.7109375" style="112" customWidth="1"/>
    <col min="15348" max="15348" width="18.5703125" style="112" customWidth="1"/>
    <col min="15349" max="15388" width="16.85546875" style="112" customWidth="1"/>
    <col min="15389" max="15390" width="18.5703125" style="112" customWidth="1"/>
    <col min="15391" max="15391" width="21.7109375" style="112" customWidth="1"/>
    <col min="15392" max="15602" width="9.140625" style="112"/>
    <col min="15603" max="15603" width="61.7109375" style="112" customWidth="1"/>
    <col min="15604" max="15604" width="18.5703125" style="112" customWidth="1"/>
    <col min="15605" max="15644" width="16.85546875" style="112" customWidth="1"/>
    <col min="15645" max="15646" width="18.5703125" style="112" customWidth="1"/>
    <col min="15647" max="15647" width="21.7109375" style="112" customWidth="1"/>
    <col min="15648" max="15858" width="9.140625" style="112"/>
    <col min="15859" max="15859" width="61.7109375" style="112" customWidth="1"/>
    <col min="15860" max="15860" width="18.5703125" style="112" customWidth="1"/>
    <col min="15861" max="15900" width="16.85546875" style="112" customWidth="1"/>
    <col min="15901" max="15902" width="18.5703125" style="112" customWidth="1"/>
    <col min="15903" max="15903" width="21.7109375" style="112" customWidth="1"/>
    <col min="15904" max="16114" width="9.140625" style="112"/>
    <col min="16115" max="16115" width="61.7109375" style="112" customWidth="1"/>
    <col min="16116" max="16116" width="18.5703125" style="112" customWidth="1"/>
    <col min="16117" max="16156" width="16.85546875" style="112" customWidth="1"/>
    <col min="16157" max="16158" width="18.5703125" style="112" customWidth="1"/>
    <col min="16159" max="16159" width="21.7109375" style="112" customWidth="1"/>
    <col min="16160" max="16384" width="9.140625" style="112"/>
  </cols>
  <sheetData>
    <row r="1" spans="1:37"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row>
    <row r="2" spans="1:37" ht="18.75" x14ac:dyDescent="0.3">
      <c r="A2" s="17"/>
      <c r="B2" s="11"/>
      <c r="C2" s="11"/>
      <c r="D2" s="11"/>
      <c r="E2" s="112"/>
      <c r="F2" s="11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row>
    <row r="3" spans="1:37" ht="18.75" x14ac:dyDescent="0.3">
      <c r="A3" s="16"/>
      <c r="B3" s="11"/>
      <c r="C3" s="11"/>
      <c r="D3" s="11"/>
      <c r="E3" s="112"/>
      <c r="F3" s="112"/>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row>
    <row r="5" spans="1:37" ht="18.75" x14ac:dyDescent="0.2">
      <c r="A5" s="400" t="str">
        <f>'1. паспорт местоположение'!A5:C5</f>
        <v>Год раскрытия информации: 2023 год</v>
      </c>
      <c r="B5" s="400"/>
      <c r="C5" s="400"/>
      <c r="D5" s="400"/>
      <c r="E5" s="400"/>
      <c r="F5" s="400"/>
      <c r="G5" s="400"/>
      <c r="H5" s="400"/>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row>
    <row r="6" spans="1:37"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row>
    <row r="7" spans="1:37" ht="18.75" x14ac:dyDescent="0.2">
      <c r="A7" s="400" t="s">
        <v>7</v>
      </c>
      <c r="B7" s="400"/>
      <c r="C7" s="400"/>
      <c r="D7" s="400"/>
      <c r="E7" s="400"/>
      <c r="F7" s="400"/>
      <c r="G7" s="400"/>
      <c r="H7" s="400"/>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row>
    <row r="8" spans="1:37" ht="18.75" x14ac:dyDescent="0.2">
      <c r="A8" s="173"/>
      <c r="B8" s="173"/>
      <c r="C8" s="173"/>
      <c r="D8" s="173"/>
      <c r="E8" s="173"/>
      <c r="F8" s="173"/>
      <c r="G8" s="173"/>
      <c r="H8" s="173"/>
      <c r="I8" s="173"/>
      <c r="J8" s="173"/>
      <c r="K8" s="173"/>
      <c r="L8" s="98"/>
      <c r="M8" s="98"/>
      <c r="N8" s="98"/>
      <c r="O8" s="98"/>
      <c r="P8" s="98"/>
      <c r="Q8" s="98"/>
      <c r="R8" s="98"/>
      <c r="S8" s="98"/>
      <c r="T8" s="98"/>
      <c r="U8" s="98"/>
      <c r="V8" s="98"/>
      <c r="W8" s="98"/>
      <c r="X8" s="98"/>
      <c r="Y8" s="98"/>
      <c r="Z8" s="11"/>
      <c r="AA8" s="11"/>
      <c r="AB8" s="11"/>
      <c r="AC8" s="11"/>
      <c r="AD8" s="11"/>
      <c r="AE8" s="11"/>
      <c r="AF8" s="11"/>
      <c r="AG8" s="11"/>
      <c r="AH8" s="11"/>
      <c r="AI8" s="11"/>
      <c r="AJ8" s="11"/>
      <c r="AK8" s="11"/>
    </row>
    <row r="9" spans="1:37" ht="18.75" x14ac:dyDescent="0.2">
      <c r="A9" s="425" t="str">
        <f>'1. паспорт местоположение'!A9:C9</f>
        <v>Акционерное общество "Россети Янтарь"</v>
      </c>
      <c r="B9" s="425"/>
      <c r="C9" s="425"/>
      <c r="D9" s="425"/>
      <c r="E9" s="425"/>
      <c r="F9" s="425"/>
      <c r="G9" s="425"/>
      <c r="H9" s="425"/>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row>
    <row r="10" spans="1:37" x14ac:dyDescent="0.2">
      <c r="A10" s="405" t="s">
        <v>6</v>
      </c>
      <c r="B10" s="405"/>
      <c r="C10" s="405"/>
      <c r="D10" s="405"/>
      <c r="E10" s="405"/>
      <c r="F10" s="405"/>
      <c r="G10" s="405"/>
      <c r="H10" s="405"/>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row>
    <row r="11" spans="1:37" ht="18.75" x14ac:dyDescent="0.2">
      <c r="A11" s="173"/>
      <c r="B11" s="173"/>
      <c r="C11" s="173"/>
      <c r="D11" s="173"/>
      <c r="E11" s="173"/>
      <c r="F11" s="173"/>
      <c r="G11" s="173"/>
      <c r="H11" s="173"/>
      <c r="I11" s="173"/>
      <c r="J11" s="173"/>
      <c r="K11" s="173"/>
      <c r="L11" s="98"/>
      <c r="M11" s="98"/>
      <c r="N11" s="98"/>
      <c r="O11" s="98"/>
      <c r="P11" s="98"/>
      <c r="Q11" s="98"/>
      <c r="R11" s="98"/>
      <c r="S11" s="98"/>
      <c r="T11" s="98"/>
      <c r="U11" s="98"/>
      <c r="V11" s="98"/>
      <c r="W11" s="98"/>
      <c r="X11" s="98"/>
      <c r="Y11" s="98"/>
      <c r="Z11" s="11"/>
      <c r="AA11" s="11"/>
      <c r="AB11" s="11"/>
      <c r="AC11" s="11"/>
      <c r="AD11" s="11"/>
      <c r="AE11" s="11"/>
      <c r="AF11" s="11"/>
      <c r="AG11" s="11"/>
      <c r="AH11" s="11"/>
      <c r="AI11" s="11"/>
      <c r="AJ11" s="11"/>
      <c r="AK11" s="11"/>
    </row>
    <row r="12" spans="1:37" ht="18.75" x14ac:dyDescent="0.2">
      <c r="A12" s="425" t="str">
        <f>'1. паспорт местоположение'!A12:C12</f>
        <v>L_20-0495</v>
      </c>
      <c r="B12" s="425"/>
      <c r="C12" s="425"/>
      <c r="D12" s="425"/>
      <c r="E12" s="425"/>
      <c r="F12" s="425"/>
      <c r="G12" s="425"/>
      <c r="H12" s="425"/>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row>
    <row r="13" spans="1:37" x14ac:dyDescent="0.2">
      <c r="A13" s="405" t="s">
        <v>5</v>
      </c>
      <c r="B13" s="405"/>
      <c r="C13" s="405"/>
      <c r="D13" s="405"/>
      <c r="E13" s="405"/>
      <c r="F13" s="405"/>
      <c r="G13" s="405"/>
      <c r="H13" s="405"/>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row>
    <row r="14" spans="1:37" ht="18.75"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8"/>
      <c r="AA14" s="8"/>
      <c r="AB14" s="8"/>
      <c r="AC14" s="8"/>
      <c r="AD14" s="8"/>
      <c r="AE14" s="8"/>
      <c r="AF14" s="8"/>
      <c r="AG14" s="8"/>
      <c r="AH14" s="8"/>
      <c r="AI14" s="8"/>
      <c r="AJ14" s="8"/>
      <c r="AK14" s="8"/>
    </row>
    <row r="15" spans="1:37" ht="82.5" customHeight="1" x14ac:dyDescent="0.2">
      <c r="A15" s="409" t="str">
        <f>'1. паспорт местоположение'!A15:C15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B15" s="409"/>
      <c r="C15" s="409"/>
      <c r="D15" s="409"/>
      <c r="E15" s="409"/>
      <c r="F15" s="409"/>
      <c r="G15" s="409"/>
      <c r="H15" s="409"/>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row>
    <row r="16" spans="1:37" x14ac:dyDescent="0.2">
      <c r="A16" s="405" t="s">
        <v>4</v>
      </c>
      <c r="B16" s="405"/>
      <c r="C16" s="405"/>
      <c r="D16" s="405"/>
      <c r="E16" s="405"/>
      <c r="F16" s="405"/>
      <c r="G16" s="405"/>
      <c r="H16" s="405"/>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row>
    <row r="17" spans="1:37"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3"/>
      <c r="X17" s="3"/>
      <c r="Y17" s="3"/>
      <c r="Z17" s="3"/>
      <c r="AA17" s="3"/>
      <c r="AB17" s="3"/>
      <c r="AC17" s="3"/>
      <c r="AD17" s="3"/>
      <c r="AE17" s="3"/>
      <c r="AF17" s="3"/>
      <c r="AG17" s="3"/>
      <c r="AH17" s="3"/>
      <c r="AI17" s="3"/>
      <c r="AJ17" s="3"/>
      <c r="AK17" s="3"/>
    </row>
    <row r="18" spans="1:37" ht="18.75" x14ac:dyDescent="0.2">
      <c r="A18" s="425" t="s">
        <v>438</v>
      </c>
      <c r="B18" s="425"/>
      <c r="C18" s="425"/>
      <c r="D18" s="425"/>
      <c r="E18" s="425"/>
      <c r="F18" s="425"/>
      <c r="G18" s="425"/>
      <c r="H18" s="42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x14ac:dyDescent="0.2">
      <c r="A19" s="114"/>
      <c r="Q19" s="115"/>
    </row>
    <row r="20" spans="1:37" x14ac:dyDescent="0.2">
      <c r="A20" s="114"/>
      <c r="Q20" s="115"/>
    </row>
    <row r="21" spans="1:37" x14ac:dyDescent="0.2">
      <c r="A21" s="114"/>
      <c r="Q21" s="115"/>
    </row>
    <row r="22" spans="1:37" x14ac:dyDescent="0.2">
      <c r="A22" s="114"/>
      <c r="Q22" s="115"/>
    </row>
    <row r="23" spans="1:37" x14ac:dyDescent="0.2">
      <c r="D23" s="117"/>
      <c r="Q23" s="115"/>
    </row>
    <row r="24" spans="1:37" ht="16.5" thickBot="1" x14ac:dyDescent="0.25">
      <c r="A24" s="118" t="s">
        <v>303</v>
      </c>
      <c r="B24" s="119" t="s">
        <v>1</v>
      </c>
      <c r="D24" s="120"/>
      <c r="E24" s="121"/>
      <c r="F24" s="121"/>
      <c r="G24" s="121"/>
      <c r="H24" s="121"/>
    </row>
    <row r="25" spans="1:37" x14ac:dyDescent="0.2">
      <c r="A25" s="122" t="s">
        <v>475</v>
      </c>
      <c r="B25" s="123">
        <f>'6.2. Паспорт фин осв ввод'!C30*1000000</f>
        <v>2265140</v>
      </c>
    </row>
    <row r="26" spans="1:37" x14ac:dyDescent="0.2">
      <c r="A26" s="124" t="s">
        <v>301</v>
      </c>
      <c r="B26" s="125">
        <v>0</v>
      </c>
    </row>
    <row r="27" spans="1:37" x14ac:dyDescent="0.2">
      <c r="A27" s="124" t="s">
        <v>299</v>
      </c>
      <c r="B27" s="125">
        <v>35</v>
      </c>
      <c r="D27" s="117" t="s">
        <v>302</v>
      </c>
    </row>
    <row r="28" spans="1:37" ht="16.149999999999999" customHeight="1" thickBot="1" x14ac:dyDescent="0.25">
      <c r="A28" s="126" t="s">
        <v>297</v>
      </c>
      <c r="B28" s="127">
        <v>1</v>
      </c>
      <c r="D28" s="461" t="s">
        <v>300</v>
      </c>
      <c r="E28" s="462"/>
      <c r="F28" s="463"/>
      <c r="G28" s="464" t="str">
        <f>IF(SUM(B89:L89)=0,"не окупается",SUM(B89:L89))</f>
        <v>не окупается</v>
      </c>
      <c r="H28" s="465"/>
    </row>
    <row r="29" spans="1:37" ht="15.6" customHeight="1" x14ac:dyDescent="0.2">
      <c r="A29" s="122" t="s">
        <v>295</v>
      </c>
      <c r="B29" s="123">
        <f>B25*0.01</f>
        <v>22651.4</v>
      </c>
      <c r="D29" s="461" t="s">
        <v>298</v>
      </c>
      <c r="E29" s="462"/>
      <c r="F29" s="463"/>
      <c r="G29" s="464" t="str">
        <f>IF(SUM(B90:L90)=0,"не окупается",SUM(B90:L90))</f>
        <v>не окупается</v>
      </c>
      <c r="H29" s="465"/>
    </row>
    <row r="30" spans="1:37" ht="27.6" customHeight="1" x14ac:dyDescent="0.2">
      <c r="A30" s="124" t="s">
        <v>476</v>
      </c>
      <c r="B30" s="125">
        <v>1</v>
      </c>
      <c r="D30" s="461" t="s">
        <v>296</v>
      </c>
      <c r="E30" s="462"/>
      <c r="F30" s="463"/>
      <c r="G30" s="466">
        <f>L87</f>
        <v>-2758447.4062437671</v>
      </c>
      <c r="H30" s="467"/>
    </row>
    <row r="31" spans="1:37" x14ac:dyDescent="0.2">
      <c r="A31" s="124" t="s">
        <v>294</v>
      </c>
      <c r="B31" s="125">
        <v>1</v>
      </c>
      <c r="D31" s="468"/>
      <c r="E31" s="469"/>
      <c r="F31" s="470"/>
      <c r="G31" s="468"/>
      <c r="H31" s="470"/>
    </row>
    <row r="32" spans="1:37" x14ac:dyDescent="0.2">
      <c r="A32" s="124" t="s">
        <v>272</v>
      </c>
      <c r="B32" s="125"/>
    </row>
    <row r="33" spans="1:37" x14ac:dyDescent="0.2">
      <c r="A33" s="124" t="s">
        <v>293</v>
      </c>
      <c r="B33" s="125"/>
    </row>
    <row r="34" spans="1:37" x14ac:dyDescent="0.2">
      <c r="A34" s="124" t="s">
        <v>292</v>
      </c>
      <c r="B34" s="125"/>
    </row>
    <row r="35" spans="1:37" x14ac:dyDescent="0.2">
      <c r="A35" s="128"/>
      <c r="B35" s="125"/>
    </row>
    <row r="36" spans="1:37" ht="16.5" thickBot="1" x14ac:dyDescent="0.25">
      <c r="A36" s="126" t="s">
        <v>264</v>
      </c>
      <c r="B36" s="129">
        <v>0.2</v>
      </c>
    </row>
    <row r="37" spans="1:37" x14ac:dyDescent="0.2">
      <c r="A37" s="122" t="s">
        <v>477</v>
      </c>
      <c r="B37" s="123">
        <v>0</v>
      </c>
    </row>
    <row r="38" spans="1:37" x14ac:dyDescent="0.2">
      <c r="A38" s="124" t="s">
        <v>291</v>
      </c>
      <c r="B38" s="125"/>
    </row>
    <row r="39" spans="1:37" ht="16.5" thickBot="1" x14ac:dyDescent="0.25">
      <c r="A39" s="130" t="s">
        <v>290</v>
      </c>
      <c r="B39" s="131"/>
    </row>
    <row r="40" spans="1:37" x14ac:dyDescent="0.2">
      <c r="A40" s="132" t="s">
        <v>478</v>
      </c>
      <c r="B40" s="133">
        <v>1</v>
      </c>
    </row>
    <row r="41" spans="1:37" x14ac:dyDescent="0.2">
      <c r="A41" s="134" t="s">
        <v>289</v>
      </c>
      <c r="B41" s="135"/>
    </row>
    <row r="42" spans="1:37" x14ac:dyDescent="0.2">
      <c r="A42" s="134" t="s">
        <v>288</v>
      </c>
      <c r="B42" s="136"/>
    </row>
    <row r="43" spans="1:37" x14ac:dyDescent="0.2">
      <c r="A43" s="134" t="s">
        <v>287</v>
      </c>
      <c r="B43" s="136">
        <v>0</v>
      </c>
    </row>
    <row r="44" spans="1:37" x14ac:dyDescent="0.2">
      <c r="A44" s="134" t="s">
        <v>286</v>
      </c>
      <c r="B44" s="136">
        <v>0.12</v>
      </c>
    </row>
    <row r="45" spans="1:37" x14ac:dyDescent="0.2">
      <c r="A45" s="134" t="s">
        <v>285</v>
      </c>
      <c r="B45" s="136">
        <f>1-B43</f>
        <v>1</v>
      </c>
    </row>
    <row r="46" spans="1:37" ht="16.5" thickBot="1" x14ac:dyDescent="0.25">
      <c r="A46" s="137" t="s">
        <v>284</v>
      </c>
      <c r="B46" s="138">
        <f>B45*B44+B43*B42*(1-B36)</f>
        <v>0.12</v>
      </c>
      <c r="C46" s="139"/>
    </row>
    <row r="47" spans="1:37" s="142" customFormat="1" x14ac:dyDescent="0.2">
      <c r="A47" s="140" t="s">
        <v>283</v>
      </c>
      <c r="B47" s="141">
        <f>B58</f>
        <v>1</v>
      </c>
      <c r="C47" s="141">
        <f t="shared" ref="C47:AK47" si="0">C58</f>
        <v>2</v>
      </c>
      <c r="D47" s="141">
        <f t="shared" si="0"/>
        <v>3</v>
      </c>
      <c r="E47" s="141">
        <f t="shared" si="0"/>
        <v>4</v>
      </c>
      <c r="F47" s="141">
        <f t="shared" si="0"/>
        <v>5</v>
      </c>
      <c r="G47" s="141">
        <f t="shared" si="0"/>
        <v>6</v>
      </c>
      <c r="H47" s="141">
        <f t="shared" si="0"/>
        <v>7</v>
      </c>
      <c r="I47" s="141">
        <f t="shared" si="0"/>
        <v>8</v>
      </c>
      <c r="J47" s="141">
        <f t="shared" si="0"/>
        <v>9</v>
      </c>
      <c r="K47" s="141">
        <f t="shared" si="0"/>
        <v>10</v>
      </c>
      <c r="L47" s="141">
        <f t="shared" si="0"/>
        <v>11</v>
      </c>
      <c r="M47" s="141">
        <f t="shared" si="0"/>
        <v>12</v>
      </c>
      <c r="N47" s="141">
        <f t="shared" si="0"/>
        <v>13</v>
      </c>
      <c r="O47" s="141">
        <f t="shared" si="0"/>
        <v>14</v>
      </c>
      <c r="P47" s="141">
        <f t="shared" si="0"/>
        <v>15</v>
      </c>
      <c r="Q47" s="141">
        <f t="shared" si="0"/>
        <v>16</v>
      </c>
      <c r="R47" s="141">
        <f t="shared" si="0"/>
        <v>17</v>
      </c>
      <c r="S47" s="141">
        <f t="shared" si="0"/>
        <v>18</v>
      </c>
      <c r="T47" s="141">
        <f t="shared" si="0"/>
        <v>19</v>
      </c>
      <c r="U47" s="141">
        <f t="shared" si="0"/>
        <v>20</v>
      </c>
      <c r="V47" s="141">
        <f t="shared" si="0"/>
        <v>21</v>
      </c>
      <c r="W47" s="141">
        <f t="shared" si="0"/>
        <v>22</v>
      </c>
      <c r="X47" s="141">
        <f t="shared" si="0"/>
        <v>23</v>
      </c>
      <c r="Y47" s="141">
        <f t="shared" si="0"/>
        <v>24</v>
      </c>
      <c r="Z47" s="141">
        <f t="shared" si="0"/>
        <v>25</v>
      </c>
      <c r="AA47" s="141">
        <f t="shared" si="0"/>
        <v>26</v>
      </c>
      <c r="AB47" s="141">
        <f t="shared" si="0"/>
        <v>27</v>
      </c>
      <c r="AC47" s="141">
        <f t="shared" si="0"/>
        <v>28</v>
      </c>
      <c r="AD47" s="141">
        <f t="shared" si="0"/>
        <v>29</v>
      </c>
      <c r="AE47" s="141">
        <f t="shared" si="0"/>
        <v>30</v>
      </c>
      <c r="AF47" s="141">
        <f t="shared" si="0"/>
        <v>31</v>
      </c>
      <c r="AG47" s="141">
        <f t="shared" si="0"/>
        <v>32</v>
      </c>
      <c r="AH47" s="141">
        <f t="shared" si="0"/>
        <v>33</v>
      </c>
      <c r="AI47" s="141">
        <f t="shared" si="0"/>
        <v>34</v>
      </c>
      <c r="AJ47" s="141">
        <f t="shared" si="0"/>
        <v>35</v>
      </c>
      <c r="AK47" s="141">
        <f t="shared" si="0"/>
        <v>36</v>
      </c>
    </row>
    <row r="48" spans="1:37" s="142" customFormat="1" x14ac:dyDescent="0.2">
      <c r="A48" s="143" t="s">
        <v>282</v>
      </c>
      <c r="B48" s="176">
        <f>B102</f>
        <v>5.0999999999999997E-2</v>
      </c>
      <c r="C48" s="176">
        <f t="shared" ref="C48:AK48" si="1">C102</f>
        <v>4.8000000000000001E-2</v>
      </c>
      <c r="D48" s="176">
        <f t="shared" si="1"/>
        <v>4.7E-2</v>
      </c>
      <c r="E48" s="176">
        <f t="shared" si="1"/>
        <v>4.7E-2</v>
      </c>
      <c r="F48" s="176">
        <f t="shared" si="1"/>
        <v>4.7E-2</v>
      </c>
      <c r="G48" s="176">
        <f t="shared" si="1"/>
        <v>4.7E-2</v>
      </c>
      <c r="H48" s="176">
        <f t="shared" si="1"/>
        <v>4.7E-2</v>
      </c>
      <c r="I48" s="176">
        <f t="shared" si="1"/>
        <v>4.7E-2</v>
      </c>
      <c r="J48" s="176">
        <f t="shared" si="1"/>
        <v>4.7E-2</v>
      </c>
      <c r="K48" s="176">
        <f t="shared" si="1"/>
        <v>4.7E-2</v>
      </c>
      <c r="L48" s="176">
        <f t="shared" si="1"/>
        <v>4.7E-2</v>
      </c>
      <c r="M48" s="176">
        <f t="shared" si="1"/>
        <v>4.7E-2</v>
      </c>
      <c r="N48" s="176">
        <f t="shared" si="1"/>
        <v>4.7E-2</v>
      </c>
      <c r="O48" s="176">
        <f t="shared" si="1"/>
        <v>4.7E-2</v>
      </c>
      <c r="P48" s="176">
        <f t="shared" si="1"/>
        <v>4.7E-2</v>
      </c>
      <c r="Q48" s="176">
        <f t="shared" si="1"/>
        <v>4.7E-2</v>
      </c>
      <c r="R48" s="176">
        <f t="shared" si="1"/>
        <v>4.7E-2</v>
      </c>
      <c r="S48" s="176">
        <f t="shared" si="1"/>
        <v>4.7E-2</v>
      </c>
      <c r="T48" s="176">
        <f t="shared" si="1"/>
        <v>4.7E-2</v>
      </c>
      <c r="U48" s="176">
        <f t="shared" si="1"/>
        <v>4.7E-2</v>
      </c>
      <c r="V48" s="176">
        <f t="shared" si="1"/>
        <v>4.7E-2</v>
      </c>
      <c r="W48" s="176">
        <f t="shared" si="1"/>
        <v>4.7E-2</v>
      </c>
      <c r="X48" s="176">
        <f t="shared" si="1"/>
        <v>4.7E-2</v>
      </c>
      <c r="Y48" s="176">
        <f t="shared" si="1"/>
        <v>4.7E-2</v>
      </c>
      <c r="Z48" s="176">
        <f t="shared" si="1"/>
        <v>4.7E-2</v>
      </c>
      <c r="AA48" s="176">
        <f t="shared" si="1"/>
        <v>4.7E-2</v>
      </c>
      <c r="AB48" s="176">
        <f t="shared" si="1"/>
        <v>4.7E-2</v>
      </c>
      <c r="AC48" s="176">
        <f t="shared" si="1"/>
        <v>4.7E-2</v>
      </c>
      <c r="AD48" s="176">
        <f t="shared" si="1"/>
        <v>4.7E-2</v>
      </c>
      <c r="AE48" s="176">
        <f t="shared" si="1"/>
        <v>4.7E-2</v>
      </c>
      <c r="AF48" s="176">
        <f t="shared" si="1"/>
        <v>4.7E-2</v>
      </c>
      <c r="AG48" s="176">
        <f t="shared" si="1"/>
        <v>4.7E-2</v>
      </c>
      <c r="AH48" s="176">
        <f t="shared" si="1"/>
        <v>4.7E-2</v>
      </c>
      <c r="AI48" s="176">
        <f t="shared" si="1"/>
        <v>4.7E-2</v>
      </c>
      <c r="AJ48" s="176">
        <f t="shared" si="1"/>
        <v>4.7E-2</v>
      </c>
      <c r="AK48" s="176">
        <f t="shared" si="1"/>
        <v>4.7E-2</v>
      </c>
    </row>
    <row r="49" spans="1:37" s="142" customFormat="1" x14ac:dyDescent="0.2">
      <c r="A49" s="143" t="s">
        <v>281</v>
      </c>
      <c r="B49" s="176">
        <f>B103</f>
        <v>5.0999999999999997E-2</v>
      </c>
      <c r="C49" s="176">
        <f t="shared" ref="C49:AK49" si="2">C103</f>
        <v>0.10144799999999998</v>
      </c>
      <c r="D49" s="176">
        <f t="shared" si="2"/>
        <v>0.15321605599999999</v>
      </c>
      <c r="E49" s="176">
        <f t="shared" si="2"/>
        <v>0.2074172106319998</v>
      </c>
      <c r="F49" s="176">
        <f t="shared" si="2"/>
        <v>0.26416581953170382</v>
      </c>
      <c r="G49" s="176">
        <f t="shared" si="2"/>
        <v>0.32358161304969379</v>
      </c>
      <c r="H49" s="176">
        <f t="shared" si="2"/>
        <v>0.38578994886302942</v>
      </c>
      <c r="I49" s="176">
        <f t="shared" si="2"/>
        <v>0.45092207645959181</v>
      </c>
      <c r="J49" s="176">
        <f t="shared" si="2"/>
        <v>0.51911541405319261</v>
      </c>
      <c r="K49" s="176">
        <f t="shared" si="2"/>
        <v>0.59051383851369255</v>
      </c>
      <c r="L49" s="176">
        <f t="shared" si="2"/>
        <v>0.66526798892383598</v>
      </c>
      <c r="M49" s="176">
        <f t="shared" si="2"/>
        <v>0.74353558440325607</v>
      </c>
      <c r="N49" s="176">
        <f t="shared" si="2"/>
        <v>0.82548175687020908</v>
      </c>
      <c r="O49" s="176">
        <f t="shared" si="2"/>
        <v>0.91127939944310876</v>
      </c>
      <c r="P49" s="176">
        <f t="shared" si="2"/>
        <v>1.0011095312169349</v>
      </c>
      <c r="Q49" s="176">
        <f t="shared" si="2"/>
        <v>1.0951616791841308</v>
      </c>
      <c r="R49" s="176">
        <f t="shared" si="2"/>
        <v>1.1936342781057849</v>
      </c>
      <c r="S49" s="176">
        <f t="shared" si="2"/>
        <v>1.2967350891767566</v>
      </c>
      <c r="T49" s="176">
        <f t="shared" si="2"/>
        <v>1.4046816383680638</v>
      </c>
      <c r="U49" s="176">
        <f t="shared" si="2"/>
        <v>1.5177016753713626</v>
      </c>
      <c r="V49" s="176">
        <f t="shared" si="2"/>
        <v>1.6360336541138163</v>
      </c>
      <c r="W49" s="176">
        <f t="shared" si="2"/>
        <v>1.7599272358571656</v>
      </c>
      <c r="X49" s="176">
        <f t="shared" si="2"/>
        <v>1.8896438159424522</v>
      </c>
      <c r="Y49" s="176">
        <f t="shared" si="2"/>
        <v>2.0254570752917473</v>
      </c>
      <c r="Z49" s="176">
        <f t="shared" si="2"/>
        <v>2.1676535578304592</v>
      </c>
      <c r="AA49" s="176">
        <f t="shared" si="2"/>
        <v>2.3165332750484904</v>
      </c>
      <c r="AB49" s="176">
        <f t="shared" si="2"/>
        <v>2.4724103389757692</v>
      </c>
      <c r="AC49" s="176">
        <f t="shared" si="2"/>
        <v>2.6356136249076303</v>
      </c>
      <c r="AD49" s="176">
        <f t="shared" si="2"/>
        <v>2.8064874652782885</v>
      </c>
      <c r="AE49" s="176">
        <f t="shared" si="2"/>
        <v>2.9853923761463679</v>
      </c>
      <c r="AF49" s="176">
        <f t="shared" si="2"/>
        <v>3.1727058178252472</v>
      </c>
      <c r="AG49" s="176">
        <f t="shared" si="2"/>
        <v>3.3688229912630332</v>
      </c>
      <c r="AH49" s="176">
        <f t="shared" si="2"/>
        <v>3.5741576718523955</v>
      </c>
      <c r="AI49" s="176">
        <f t="shared" si="2"/>
        <v>3.7891430824294581</v>
      </c>
      <c r="AJ49" s="176">
        <f t="shared" si="2"/>
        <v>4.0142328073036424</v>
      </c>
      <c r="AK49" s="176">
        <f t="shared" si="2"/>
        <v>4.2499017492469129</v>
      </c>
    </row>
    <row r="50" spans="1:37" s="142" customFormat="1" ht="16.5" thickBot="1" x14ac:dyDescent="0.25">
      <c r="A50" s="144" t="s">
        <v>479</v>
      </c>
      <c r="B50" s="145">
        <v>0</v>
      </c>
      <c r="C50" s="145">
        <v>0</v>
      </c>
      <c r="D50" s="145">
        <v>0</v>
      </c>
      <c r="E50" s="145">
        <v>0</v>
      </c>
      <c r="F50" s="145">
        <v>0</v>
      </c>
      <c r="G50" s="145">
        <v>0</v>
      </c>
      <c r="H50" s="145">
        <v>0</v>
      </c>
      <c r="I50" s="145">
        <v>0</v>
      </c>
      <c r="J50" s="145">
        <v>0</v>
      </c>
      <c r="K50" s="145">
        <v>0</v>
      </c>
      <c r="L50" s="145">
        <v>0</v>
      </c>
      <c r="M50" s="145">
        <v>0</v>
      </c>
      <c r="N50" s="145">
        <v>0</v>
      </c>
      <c r="O50" s="145">
        <v>0</v>
      </c>
      <c r="P50" s="145">
        <v>0</v>
      </c>
      <c r="Q50" s="145">
        <v>0</v>
      </c>
      <c r="R50" s="145">
        <v>0</v>
      </c>
      <c r="S50" s="145">
        <v>0</v>
      </c>
      <c r="T50" s="145">
        <v>0</v>
      </c>
      <c r="U50" s="145">
        <v>0</v>
      </c>
      <c r="V50" s="145">
        <v>0</v>
      </c>
      <c r="W50" s="145">
        <v>0</v>
      </c>
      <c r="X50" s="145">
        <v>0</v>
      </c>
      <c r="Y50" s="145">
        <v>0</v>
      </c>
      <c r="Z50" s="145">
        <v>0</v>
      </c>
      <c r="AA50" s="145">
        <v>0</v>
      </c>
      <c r="AB50" s="145">
        <v>0</v>
      </c>
      <c r="AC50" s="145">
        <v>0</v>
      </c>
      <c r="AD50" s="145">
        <v>0</v>
      </c>
      <c r="AE50" s="145">
        <v>0</v>
      </c>
      <c r="AF50" s="145">
        <v>0</v>
      </c>
      <c r="AG50" s="145">
        <v>0</v>
      </c>
      <c r="AH50" s="145">
        <v>0</v>
      </c>
      <c r="AI50" s="145">
        <v>0</v>
      </c>
      <c r="AJ50" s="145">
        <v>0</v>
      </c>
      <c r="AK50" s="145">
        <v>0</v>
      </c>
    </row>
    <row r="51" spans="1:37" ht="16.5" thickBot="1" x14ac:dyDescent="0.25"/>
    <row r="52" spans="1:37" x14ac:dyDescent="0.2">
      <c r="A52" s="146" t="s">
        <v>280</v>
      </c>
      <c r="B52" s="147">
        <f>B58</f>
        <v>1</v>
      </c>
      <c r="C52" s="147">
        <f t="shared" ref="C52:AK52" si="3">C58</f>
        <v>2</v>
      </c>
      <c r="D52" s="147">
        <f t="shared" si="3"/>
        <v>3</v>
      </c>
      <c r="E52" s="147">
        <f t="shared" si="3"/>
        <v>4</v>
      </c>
      <c r="F52" s="147">
        <f t="shared" si="3"/>
        <v>5</v>
      </c>
      <c r="G52" s="147">
        <f t="shared" si="3"/>
        <v>6</v>
      </c>
      <c r="H52" s="147">
        <f t="shared" si="3"/>
        <v>7</v>
      </c>
      <c r="I52" s="147">
        <f t="shared" si="3"/>
        <v>8</v>
      </c>
      <c r="J52" s="147">
        <f t="shared" si="3"/>
        <v>9</v>
      </c>
      <c r="K52" s="147">
        <f t="shared" si="3"/>
        <v>10</v>
      </c>
      <c r="L52" s="147">
        <f t="shared" si="3"/>
        <v>11</v>
      </c>
      <c r="M52" s="147">
        <f t="shared" si="3"/>
        <v>12</v>
      </c>
      <c r="N52" s="147">
        <f t="shared" si="3"/>
        <v>13</v>
      </c>
      <c r="O52" s="147">
        <f t="shared" si="3"/>
        <v>14</v>
      </c>
      <c r="P52" s="147">
        <f t="shared" si="3"/>
        <v>15</v>
      </c>
      <c r="Q52" s="147">
        <f t="shared" si="3"/>
        <v>16</v>
      </c>
      <c r="R52" s="147">
        <f t="shared" si="3"/>
        <v>17</v>
      </c>
      <c r="S52" s="147">
        <f t="shared" si="3"/>
        <v>18</v>
      </c>
      <c r="T52" s="147">
        <f t="shared" si="3"/>
        <v>19</v>
      </c>
      <c r="U52" s="147">
        <f t="shared" si="3"/>
        <v>20</v>
      </c>
      <c r="V52" s="147">
        <f t="shared" si="3"/>
        <v>21</v>
      </c>
      <c r="W52" s="147">
        <f t="shared" si="3"/>
        <v>22</v>
      </c>
      <c r="X52" s="147">
        <f t="shared" si="3"/>
        <v>23</v>
      </c>
      <c r="Y52" s="147">
        <f t="shared" si="3"/>
        <v>24</v>
      </c>
      <c r="Z52" s="147">
        <f t="shared" si="3"/>
        <v>25</v>
      </c>
      <c r="AA52" s="147">
        <f t="shared" si="3"/>
        <v>26</v>
      </c>
      <c r="AB52" s="147">
        <f t="shared" si="3"/>
        <v>27</v>
      </c>
      <c r="AC52" s="147">
        <f t="shared" si="3"/>
        <v>28</v>
      </c>
      <c r="AD52" s="147">
        <f t="shared" si="3"/>
        <v>29</v>
      </c>
      <c r="AE52" s="147">
        <f t="shared" si="3"/>
        <v>30</v>
      </c>
      <c r="AF52" s="147">
        <f t="shared" si="3"/>
        <v>31</v>
      </c>
      <c r="AG52" s="147">
        <f t="shared" si="3"/>
        <v>32</v>
      </c>
      <c r="AH52" s="147">
        <f t="shared" si="3"/>
        <v>33</v>
      </c>
      <c r="AI52" s="147">
        <f t="shared" si="3"/>
        <v>34</v>
      </c>
      <c r="AJ52" s="147">
        <f t="shared" si="3"/>
        <v>35</v>
      </c>
      <c r="AK52" s="147">
        <f t="shared" si="3"/>
        <v>36</v>
      </c>
    </row>
    <row r="53" spans="1:37" x14ac:dyDescent="0.2">
      <c r="A53" s="148" t="s">
        <v>279</v>
      </c>
      <c r="B53" s="177">
        <v>0</v>
      </c>
      <c r="C53" s="177">
        <f t="shared" ref="C53:AK53" si="4">B53+B54-B55</f>
        <v>0</v>
      </c>
      <c r="D53" s="177">
        <f t="shared" si="4"/>
        <v>0</v>
      </c>
      <c r="E53" s="177">
        <f t="shared" si="4"/>
        <v>0</v>
      </c>
      <c r="F53" s="177">
        <f t="shared" si="4"/>
        <v>0</v>
      </c>
      <c r="G53" s="177">
        <f t="shared" si="4"/>
        <v>0</v>
      </c>
      <c r="H53" s="177">
        <f t="shared" si="4"/>
        <v>0</v>
      </c>
      <c r="I53" s="177">
        <f t="shared" si="4"/>
        <v>0</v>
      </c>
      <c r="J53" s="177">
        <f t="shared" si="4"/>
        <v>0</v>
      </c>
      <c r="K53" s="177">
        <f t="shared" si="4"/>
        <v>0</v>
      </c>
      <c r="L53" s="177">
        <f t="shared" si="4"/>
        <v>0</v>
      </c>
      <c r="M53" s="177">
        <f t="shared" si="4"/>
        <v>0</v>
      </c>
      <c r="N53" s="177">
        <f t="shared" si="4"/>
        <v>0</v>
      </c>
      <c r="O53" s="177">
        <f t="shared" si="4"/>
        <v>0</v>
      </c>
      <c r="P53" s="177">
        <f t="shared" si="4"/>
        <v>0</v>
      </c>
      <c r="Q53" s="177">
        <f t="shared" si="4"/>
        <v>0</v>
      </c>
      <c r="R53" s="177">
        <f t="shared" si="4"/>
        <v>0</v>
      </c>
      <c r="S53" s="177">
        <f t="shared" si="4"/>
        <v>0</v>
      </c>
      <c r="T53" s="177">
        <f t="shared" si="4"/>
        <v>0</v>
      </c>
      <c r="U53" s="177">
        <f t="shared" si="4"/>
        <v>0</v>
      </c>
      <c r="V53" s="177">
        <f t="shared" si="4"/>
        <v>0</v>
      </c>
      <c r="W53" s="177">
        <f t="shared" si="4"/>
        <v>0</v>
      </c>
      <c r="X53" s="177">
        <f t="shared" si="4"/>
        <v>0</v>
      </c>
      <c r="Y53" s="177">
        <f t="shared" si="4"/>
        <v>0</v>
      </c>
      <c r="Z53" s="177">
        <f t="shared" si="4"/>
        <v>0</v>
      </c>
      <c r="AA53" s="177">
        <f t="shared" si="4"/>
        <v>0</v>
      </c>
      <c r="AB53" s="177">
        <f t="shared" si="4"/>
        <v>0</v>
      </c>
      <c r="AC53" s="177">
        <f t="shared" si="4"/>
        <v>0</v>
      </c>
      <c r="AD53" s="177">
        <f t="shared" si="4"/>
        <v>0</v>
      </c>
      <c r="AE53" s="177">
        <f t="shared" si="4"/>
        <v>0</v>
      </c>
      <c r="AF53" s="177">
        <f t="shared" si="4"/>
        <v>0</v>
      </c>
      <c r="AG53" s="177">
        <f t="shared" si="4"/>
        <v>0</v>
      </c>
      <c r="AH53" s="177">
        <f t="shared" si="4"/>
        <v>0</v>
      </c>
      <c r="AI53" s="177">
        <f t="shared" si="4"/>
        <v>0</v>
      </c>
      <c r="AJ53" s="177">
        <f t="shared" si="4"/>
        <v>0</v>
      </c>
      <c r="AK53" s="177">
        <f t="shared" si="4"/>
        <v>0</v>
      </c>
    </row>
    <row r="54" spans="1:37" x14ac:dyDescent="0.2">
      <c r="A54" s="148" t="s">
        <v>278</v>
      </c>
      <c r="B54" s="177">
        <f>B25*B28*B43*1.18</f>
        <v>0</v>
      </c>
      <c r="C54" s="177">
        <v>0</v>
      </c>
      <c r="D54" s="177">
        <v>0</v>
      </c>
      <c r="E54" s="177">
        <v>0</v>
      </c>
      <c r="F54" s="177">
        <v>0</v>
      </c>
      <c r="G54" s="177">
        <v>0</v>
      </c>
      <c r="H54" s="177">
        <v>0</v>
      </c>
      <c r="I54" s="177">
        <v>0</v>
      </c>
      <c r="J54" s="177">
        <v>0</v>
      </c>
      <c r="K54" s="177">
        <v>0</v>
      </c>
      <c r="L54" s="177">
        <v>0</v>
      </c>
      <c r="M54" s="177">
        <v>0</v>
      </c>
      <c r="N54" s="177">
        <v>0</v>
      </c>
      <c r="O54" s="177">
        <v>0</v>
      </c>
      <c r="P54" s="177">
        <v>0</v>
      </c>
      <c r="Q54" s="177">
        <v>0</v>
      </c>
      <c r="R54" s="177">
        <v>0</v>
      </c>
      <c r="S54" s="177">
        <v>0</v>
      </c>
      <c r="T54" s="177">
        <v>0</v>
      </c>
      <c r="U54" s="177">
        <v>0</v>
      </c>
      <c r="V54" s="177">
        <v>0</v>
      </c>
      <c r="W54" s="177">
        <v>0</v>
      </c>
      <c r="X54" s="177">
        <v>0</v>
      </c>
      <c r="Y54" s="177">
        <v>0</v>
      </c>
      <c r="Z54" s="177">
        <v>0</v>
      </c>
      <c r="AA54" s="177">
        <v>0</v>
      </c>
      <c r="AB54" s="177">
        <v>0</v>
      </c>
      <c r="AC54" s="177">
        <v>0</v>
      </c>
      <c r="AD54" s="177">
        <v>0</v>
      </c>
      <c r="AE54" s="177">
        <v>0</v>
      </c>
      <c r="AF54" s="177">
        <v>0</v>
      </c>
      <c r="AG54" s="177">
        <v>0</v>
      </c>
      <c r="AH54" s="177">
        <v>0</v>
      </c>
      <c r="AI54" s="177">
        <v>0</v>
      </c>
      <c r="AJ54" s="177">
        <v>0</v>
      </c>
      <c r="AK54" s="177">
        <v>0</v>
      </c>
    </row>
    <row r="55" spans="1:37" x14ac:dyDescent="0.2">
      <c r="A55" s="148" t="s">
        <v>277</v>
      </c>
      <c r="B55" s="177">
        <f>$B$54/$B$40</f>
        <v>0</v>
      </c>
      <c r="C55" s="177">
        <f t="shared" ref="C55:AK55" si="5">IF(ROUND(C53,1)=0,0,B55+C54/$B$40)</f>
        <v>0</v>
      </c>
      <c r="D55" s="177">
        <f t="shared" si="5"/>
        <v>0</v>
      </c>
      <c r="E55" s="177">
        <f t="shared" si="5"/>
        <v>0</v>
      </c>
      <c r="F55" s="177">
        <f t="shared" si="5"/>
        <v>0</v>
      </c>
      <c r="G55" s="177">
        <f t="shared" si="5"/>
        <v>0</v>
      </c>
      <c r="H55" s="177">
        <f t="shared" si="5"/>
        <v>0</v>
      </c>
      <c r="I55" s="177">
        <f t="shared" si="5"/>
        <v>0</v>
      </c>
      <c r="J55" s="177">
        <f t="shared" si="5"/>
        <v>0</v>
      </c>
      <c r="K55" s="177">
        <f t="shared" si="5"/>
        <v>0</v>
      </c>
      <c r="L55" s="177">
        <f t="shared" si="5"/>
        <v>0</v>
      </c>
      <c r="M55" s="177">
        <f t="shared" si="5"/>
        <v>0</v>
      </c>
      <c r="N55" s="177">
        <f t="shared" si="5"/>
        <v>0</v>
      </c>
      <c r="O55" s="177">
        <f t="shared" si="5"/>
        <v>0</v>
      </c>
      <c r="P55" s="177">
        <f t="shared" si="5"/>
        <v>0</v>
      </c>
      <c r="Q55" s="177">
        <f t="shared" si="5"/>
        <v>0</v>
      </c>
      <c r="R55" s="177">
        <f t="shared" si="5"/>
        <v>0</v>
      </c>
      <c r="S55" s="177">
        <f t="shared" si="5"/>
        <v>0</v>
      </c>
      <c r="T55" s="177">
        <f t="shared" si="5"/>
        <v>0</v>
      </c>
      <c r="U55" s="177">
        <f t="shared" si="5"/>
        <v>0</v>
      </c>
      <c r="V55" s="177">
        <f t="shared" si="5"/>
        <v>0</v>
      </c>
      <c r="W55" s="177">
        <f t="shared" si="5"/>
        <v>0</v>
      </c>
      <c r="X55" s="177">
        <f t="shared" si="5"/>
        <v>0</v>
      </c>
      <c r="Y55" s="177">
        <f t="shared" si="5"/>
        <v>0</v>
      </c>
      <c r="Z55" s="177">
        <f t="shared" si="5"/>
        <v>0</v>
      </c>
      <c r="AA55" s="177">
        <f t="shared" si="5"/>
        <v>0</v>
      </c>
      <c r="AB55" s="177">
        <f t="shared" si="5"/>
        <v>0</v>
      </c>
      <c r="AC55" s="177">
        <f t="shared" si="5"/>
        <v>0</v>
      </c>
      <c r="AD55" s="177">
        <f t="shared" si="5"/>
        <v>0</v>
      </c>
      <c r="AE55" s="177">
        <f t="shared" si="5"/>
        <v>0</v>
      </c>
      <c r="AF55" s="177">
        <f t="shared" si="5"/>
        <v>0</v>
      </c>
      <c r="AG55" s="177">
        <f t="shared" si="5"/>
        <v>0</v>
      </c>
      <c r="AH55" s="177">
        <f t="shared" si="5"/>
        <v>0</v>
      </c>
      <c r="AI55" s="177">
        <f t="shared" si="5"/>
        <v>0</v>
      </c>
      <c r="AJ55" s="177">
        <f t="shared" si="5"/>
        <v>0</v>
      </c>
      <c r="AK55" s="177">
        <f t="shared" si="5"/>
        <v>0</v>
      </c>
    </row>
    <row r="56" spans="1:37" ht="16.5" thickBot="1" x14ac:dyDescent="0.25">
      <c r="A56" s="149" t="s">
        <v>276</v>
      </c>
      <c r="B56" s="150">
        <f t="shared" ref="B56:AK56" si="6">AVERAGE(SUM(B53:B54),(SUM(B53:B54)-B55))*$B$42</f>
        <v>0</v>
      </c>
      <c r="C56" s="150">
        <f t="shared" si="6"/>
        <v>0</v>
      </c>
      <c r="D56" s="150">
        <f t="shared" si="6"/>
        <v>0</v>
      </c>
      <c r="E56" s="150">
        <f t="shared" si="6"/>
        <v>0</v>
      </c>
      <c r="F56" s="150">
        <f t="shared" si="6"/>
        <v>0</v>
      </c>
      <c r="G56" s="150">
        <f t="shared" si="6"/>
        <v>0</v>
      </c>
      <c r="H56" s="150">
        <f t="shared" si="6"/>
        <v>0</v>
      </c>
      <c r="I56" s="150">
        <f t="shared" si="6"/>
        <v>0</v>
      </c>
      <c r="J56" s="150">
        <f t="shared" si="6"/>
        <v>0</v>
      </c>
      <c r="K56" s="150">
        <f t="shared" si="6"/>
        <v>0</v>
      </c>
      <c r="L56" s="150">
        <f t="shared" si="6"/>
        <v>0</v>
      </c>
      <c r="M56" s="150">
        <f t="shared" si="6"/>
        <v>0</v>
      </c>
      <c r="N56" s="150">
        <f t="shared" si="6"/>
        <v>0</v>
      </c>
      <c r="O56" s="150">
        <f t="shared" si="6"/>
        <v>0</v>
      </c>
      <c r="P56" s="150">
        <f t="shared" si="6"/>
        <v>0</v>
      </c>
      <c r="Q56" s="150">
        <f t="shared" si="6"/>
        <v>0</v>
      </c>
      <c r="R56" s="150">
        <f t="shared" si="6"/>
        <v>0</v>
      </c>
      <c r="S56" s="150">
        <f t="shared" si="6"/>
        <v>0</v>
      </c>
      <c r="T56" s="150">
        <f t="shared" si="6"/>
        <v>0</v>
      </c>
      <c r="U56" s="150">
        <f t="shared" si="6"/>
        <v>0</v>
      </c>
      <c r="V56" s="150">
        <f t="shared" si="6"/>
        <v>0</v>
      </c>
      <c r="W56" s="150">
        <f t="shared" si="6"/>
        <v>0</v>
      </c>
      <c r="X56" s="150">
        <f t="shared" si="6"/>
        <v>0</v>
      </c>
      <c r="Y56" s="150">
        <f t="shared" si="6"/>
        <v>0</v>
      </c>
      <c r="Z56" s="150">
        <f t="shared" si="6"/>
        <v>0</v>
      </c>
      <c r="AA56" s="150">
        <f t="shared" si="6"/>
        <v>0</v>
      </c>
      <c r="AB56" s="150">
        <f t="shared" si="6"/>
        <v>0</v>
      </c>
      <c r="AC56" s="150">
        <f t="shared" si="6"/>
        <v>0</v>
      </c>
      <c r="AD56" s="150">
        <f t="shared" si="6"/>
        <v>0</v>
      </c>
      <c r="AE56" s="150">
        <f t="shared" si="6"/>
        <v>0</v>
      </c>
      <c r="AF56" s="150">
        <f t="shared" si="6"/>
        <v>0</v>
      </c>
      <c r="AG56" s="150">
        <f t="shared" si="6"/>
        <v>0</v>
      </c>
      <c r="AH56" s="150">
        <f t="shared" si="6"/>
        <v>0</v>
      </c>
      <c r="AI56" s="150">
        <f t="shared" si="6"/>
        <v>0</v>
      </c>
      <c r="AJ56" s="150">
        <f t="shared" si="6"/>
        <v>0</v>
      </c>
      <c r="AK56" s="150">
        <f t="shared" si="6"/>
        <v>0</v>
      </c>
    </row>
    <row r="57" spans="1:37" s="153" customFormat="1" ht="16.5" thickBot="1" x14ac:dyDescent="0.25">
      <c r="A57" s="151"/>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row>
    <row r="58" spans="1:37" x14ac:dyDescent="0.2">
      <c r="A58" s="146" t="s">
        <v>480</v>
      </c>
      <c r="B58" s="147">
        <v>1</v>
      </c>
      <c r="C58" s="147">
        <f>B58+1</f>
        <v>2</v>
      </c>
      <c r="D58" s="147">
        <f t="shared" ref="D58:AK58" si="7">C58+1</f>
        <v>3</v>
      </c>
      <c r="E58" s="147">
        <f t="shared" si="7"/>
        <v>4</v>
      </c>
      <c r="F58" s="147">
        <f t="shared" si="7"/>
        <v>5</v>
      </c>
      <c r="G58" s="147">
        <f t="shared" si="7"/>
        <v>6</v>
      </c>
      <c r="H58" s="147">
        <f t="shared" si="7"/>
        <v>7</v>
      </c>
      <c r="I58" s="147">
        <f t="shared" si="7"/>
        <v>8</v>
      </c>
      <c r="J58" s="147">
        <f t="shared" si="7"/>
        <v>9</v>
      </c>
      <c r="K58" s="147">
        <f t="shared" si="7"/>
        <v>10</v>
      </c>
      <c r="L58" s="147">
        <f t="shared" si="7"/>
        <v>11</v>
      </c>
      <c r="M58" s="147">
        <f t="shared" si="7"/>
        <v>12</v>
      </c>
      <c r="N58" s="147">
        <f t="shared" si="7"/>
        <v>13</v>
      </c>
      <c r="O58" s="147">
        <f t="shared" si="7"/>
        <v>14</v>
      </c>
      <c r="P58" s="147">
        <f t="shared" si="7"/>
        <v>15</v>
      </c>
      <c r="Q58" s="147">
        <f t="shared" si="7"/>
        <v>16</v>
      </c>
      <c r="R58" s="147">
        <f t="shared" si="7"/>
        <v>17</v>
      </c>
      <c r="S58" s="147">
        <f t="shared" si="7"/>
        <v>18</v>
      </c>
      <c r="T58" s="147">
        <f t="shared" si="7"/>
        <v>19</v>
      </c>
      <c r="U58" s="147">
        <f t="shared" si="7"/>
        <v>20</v>
      </c>
      <c r="V58" s="147">
        <f t="shared" si="7"/>
        <v>21</v>
      </c>
      <c r="W58" s="147">
        <f t="shared" si="7"/>
        <v>22</v>
      </c>
      <c r="X58" s="147">
        <f t="shared" si="7"/>
        <v>23</v>
      </c>
      <c r="Y58" s="147">
        <f t="shared" si="7"/>
        <v>24</v>
      </c>
      <c r="Z58" s="147">
        <f t="shared" si="7"/>
        <v>25</v>
      </c>
      <c r="AA58" s="147">
        <f t="shared" si="7"/>
        <v>26</v>
      </c>
      <c r="AB58" s="147">
        <f t="shared" si="7"/>
        <v>27</v>
      </c>
      <c r="AC58" s="147">
        <f t="shared" si="7"/>
        <v>28</v>
      </c>
      <c r="AD58" s="147">
        <f t="shared" si="7"/>
        <v>29</v>
      </c>
      <c r="AE58" s="147">
        <f t="shared" si="7"/>
        <v>30</v>
      </c>
      <c r="AF58" s="147">
        <f t="shared" si="7"/>
        <v>31</v>
      </c>
      <c r="AG58" s="147">
        <f t="shared" si="7"/>
        <v>32</v>
      </c>
      <c r="AH58" s="147">
        <f t="shared" si="7"/>
        <v>33</v>
      </c>
      <c r="AI58" s="147">
        <f t="shared" si="7"/>
        <v>34</v>
      </c>
      <c r="AJ58" s="147">
        <f t="shared" si="7"/>
        <v>35</v>
      </c>
      <c r="AK58" s="147">
        <f t="shared" si="7"/>
        <v>36</v>
      </c>
    </row>
    <row r="59" spans="1:37" ht="14.25" x14ac:dyDescent="0.2">
      <c r="A59" s="154" t="s">
        <v>275</v>
      </c>
      <c r="B59" s="178">
        <f t="shared" ref="B59:AK59" si="8">B50*$B$28</f>
        <v>0</v>
      </c>
      <c r="C59" s="178">
        <f t="shared" si="8"/>
        <v>0</v>
      </c>
      <c r="D59" s="178">
        <f t="shared" si="8"/>
        <v>0</v>
      </c>
      <c r="E59" s="178">
        <f t="shared" si="8"/>
        <v>0</v>
      </c>
      <c r="F59" s="178">
        <f t="shared" si="8"/>
        <v>0</v>
      </c>
      <c r="G59" s="178">
        <f t="shared" si="8"/>
        <v>0</v>
      </c>
      <c r="H59" s="178">
        <f t="shared" si="8"/>
        <v>0</v>
      </c>
      <c r="I59" s="178">
        <f t="shared" si="8"/>
        <v>0</v>
      </c>
      <c r="J59" s="178">
        <f t="shared" si="8"/>
        <v>0</v>
      </c>
      <c r="K59" s="178">
        <f t="shared" si="8"/>
        <v>0</v>
      </c>
      <c r="L59" s="178">
        <f t="shared" si="8"/>
        <v>0</v>
      </c>
      <c r="M59" s="178">
        <f t="shared" si="8"/>
        <v>0</v>
      </c>
      <c r="N59" s="178">
        <f t="shared" si="8"/>
        <v>0</v>
      </c>
      <c r="O59" s="178">
        <f t="shared" si="8"/>
        <v>0</v>
      </c>
      <c r="P59" s="178">
        <f t="shared" si="8"/>
        <v>0</v>
      </c>
      <c r="Q59" s="178">
        <f t="shared" si="8"/>
        <v>0</v>
      </c>
      <c r="R59" s="178">
        <f t="shared" si="8"/>
        <v>0</v>
      </c>
      <c r="S59" s="178">
        <f t="shared" si="8"/>
        <v>0</v>
      </c>
      <c r="T59" s="178">
        <f t="shared" si="8"/>
        <v>0</v>
      </c>
      <c r="U59" s="178">
        <f t="shared" si="8"/>
        <v>0</v>
      </c>
      <c r="V59" s="178">
        <f t="shared" si="8"/>
        <v>0</v>
      </c>
      <c r="W59" s="178">
        <f t="shared" si="8"/>
        <v>0</v>
      </c>
      <c r="X59" s="178">
        <f t="shared" si="8"/>
        <v>0</v>
      </c>
      <c r="Y59" s="178">
        <f t="shared" si="8"/>
        <v>0</v>
      </c>
      <c r="Z59" s="178">
        <f t="shared" si="8"/>
        <v>0</v>
      </c>
      <c r="AA59" s="178">
        <f t="shared" si="8"/>
        <v>0</v>
      </c>
      <c r="AB59" s="178">
        <f t="shared" si="8"/>
        <v>0</v>
      </c>
      <c r="AC59" s="178">
        <f t="shared" si="8"/>
        <v>0</v>
      </c>
      <c r="AD59" s="178">
        <f t="shared" si="8"/>
        <v>0</v>
      </c>
      <c r="AE59" s="178">
        <f t="shared" si="8"/>
        <v>0</v>
      </c>
      <c r="AF59" s="178">
        <f t="shared" si="8"/>
        <v>0</v>
      </c>
      <c r="AG59" s="178">
        <f t="shared" si="8"/>
        <v>0</v>
      </c>
      <c r="AH59" s="178">
        <f t="shared" si="8"/>
        <v>0</v>
      </c>
      <c r="AI59" s="178">
        <f t="shared" si="8"/>
        <v>0</v>
      </c>
      <c r="AJ59" s="178">
        <f t="shared" si="8"/>
        <v>0</v>
      </c>
      <c r="AK59" s="178">
        <f t="shared" si="8"/>
        <v>0</v>
      </c>
    </row>
    <row r="60" spans="1:37" x14ac:dyDescent="0.2">
      <c r="A60" s="148" t="s">
        <v>274</v>
      </c>
      <c r="B60" s="177">
        <f t="shared" ref="B60:Z60" si="9">SUM(B61:B65)</f>
        <v>0</v>
      </c>
      <c r="C60" s="177">
        <f t="shared" si="9"/>
        <v>-24949.339227200002</v>
      </c>
      <c r="D60" s="177">
        <f>SUM(D61:D65)</f>
        <v>-26121.958170878403</v>
      </c>
      <c r="E60" s="177">
        <f t="shared" si="9"/>
        <v>-27349.690204909683</v>
      </c>
      <c r="F60" s="177">
        <f t="shared" si="9"/>
        <v>-28635.125644540436</v>
      </c>
      <c r="G60" s="177">
        <f t="shared" si="9"/>
        <v>-29980.976549833835</v>
      </c>
      <c r="H60" s="177">
        <f t="shared" si="9"/>
        <v>-31390.082447676028</v>
      </c>
      <c r="I60" s="177">
        <f t="shared" si="9"/>
        <v>-32865.416322716803</v>
      </c>
      <c r="J60" s="177">
        <f t="shared" si="9"/>
        <v>-34410.090889884486</v>
      </c>
      <c r="K60" s="177">
        <f t="shared" si="9"/>
        <v>-36027.365161709058</v>
      </c>
      <c r="L60" s="177">
        <f t="shared" si="9"/>
        <v>-37720.65132430938</v>
      </c>
      <c r="M60" s="177">
        <f t="shared" si="9"/>
        <v>-39493.521936551915</v>
      </c>
      <c r="N60" s="177">
        <f t="shared" si="9"/>
        <v>-41349.717467569855</v>
      </c>
      <c r="O60" s="177">
        <f t="shared" si="9"/>
        <v>-43293.154188545639</v>
      </c>
      <c r="P60" s="177">
        <f t="shared" si="9"/>
        <v>-45327.932435407281</v>
      </c>
      <c r="Q60" s="177">
        <f t="shared" si="9"/>
        <v>-47458.345259871421</v>
      </c>
      <c r="R60" s="177">
        <f t="shared" si="9"/>
        <v>-49688.887487085383</v>
      </c>
      <c r="S60" s="177">
        <f t="shared" si="9"/>
        <v>-52024.265198978392</v>
      </c>
      <c r="T60" s="177">
        <f t="shared" si="9"/>
        <v>-54469.405663330363</v>
      </c>
      <c r="U60" s="177">
        <f t="shared" si="9"/>
        <v>-57029.467729506883</v>
      </c>
      <c r="V60" s="177">
        <f t="shared" si="9"/>
        <v>-59709.852712793705</v>
      </c>
      <c r="W60" s="177">
        <f t="shared" si="9"/>
        <v>-62516.215790295006</v>
      </c>
      <c r="X60" s="177">
        <f t="shared" si="9"/>
        <v>-65454.477932438866</v>
      </c>
      <c r="Y60" s="177">
        <f t="shared" si="9"/>
        <v>-68530.83839526349</v>
      </c>
      <c r="Z60" s="177">
        <f t="shared" si="9"/>
        <v>-71751.787799840866</v>
      </c>
      <c r="AA60" s="177">
        <f t="shared" ref="AA60:AK60" si="10">SUM(AA61:AA65)</f>
        <v>-75124.121826433373</v>
      </c>
      <c r="AB60" s="177">
        <f t="shared" si="10"/>
        <v>-78654.955552275744</v>
      </c>
      <c r="AC60" s="177">
        <f t="shared" si="10"/>
        <v>-82351.738463232701</v>
      </c>
      <c r="AD60" s="177">
        <f t="shared" si="10"/>
        <v>-86222.270171004624</v>
      </c>
      <c r="AE60" s="177">
        <f t="shared" si="10"/>
        <v>-90274.716869041848</v>
      </c>
      <c r="AF60" s="177">
        <f t="shared" si="10"/>
        <v>-94517.628561886813</v>
      </c>
      <c r="AG60" s="177">
        <f t="shared" si="10"/>
        <v>-98959.957104295478</v>
      </c>
      <c r="AH60" s="177">
        <f t="shared" si="10"/>
        <v>-103611.07508819737</v>
      </c>
      <c r="AI60" s="177">
        <f t="shared" si="10"/>
        <v>-108480.79561734264</v>
      </c>
      <c r="AJ60" s="177">
        <f t="shared" si="10"/>
        <v>-113579.39301135774</v>
      </c>
      <c r="AK60" s="177">
        <f t="shared" si="10"/>
        <v>-118917.62448289154</v>
      </c>
    </row>
    <row r="61" spans="1:37" x14ac:dyDescent="0.2">
      <c r="A61" s="155" t="s">
        <v>273</v>
      </c>
      <c r="B61" s="177"/>
      <c r="C61" s="177">
        <f>-IF(C$47&lt;=$B$30,0,$B$29*(1+C$49)*$B$28)</f>
        <v>-24949.339227200002</v>
      </c>
      <c r="D61" s="177">
        <f>-IF(D$47&lt;=$B$30,0,$B$29*(1+D$49)*$B$28)</f>
        <v>-26121.958170878403</v>
      </c>
      <c r="E61" s="177">
        <f t="shared" ref="E61:AK61" si="11">-IF(E$47&lt;=$B$30,0,$B$29*(1+E$49)*$B$28)</f>
        <v>-27349.690204909683</v>
      </c>
      <c r="F61" s="177">
        <f t="shared" si="11"/>
        <v>-28635.125644540436</v>
      </c>
      <c r="G61" s="177">
        <f t="shared" si="11"/>
        <v>-29980.976549833835</v>
      </c>
      <c r="H61" s="177">
        <f t="shared" si="11"/>
        <v>-31390.082447676028</v>
      </c>
      <c r="I61" s="177">
        <f t="shared" si="11"/>
        <v>-32865.416322716803</v>
      </c>
      <c r="J61" s="177">
        <f t="shared" si="11"/>
        <v>-34410.090889884486</v>
      </c>
      <c r="K61" s="177">
        <f t="shared" si="11"/>
        <v>-36027.365161709058</v>
      </c>
      <c r="L61" s="177">
        <f t="shared" si="11"/>
        <v>-37720.65132430938</v>
      </c>
      <c r="M61" s="177">
        <f t="shared" si="11"/>
        <v>-39493.521936551915</v>
      </c>
      <c r="N61" s="177">
        <f t="shared" si="11"/>
        <v>-41349.717467569855</v>
      </c>
      <c r="O61" s="177">
        <f t="shared" si="11"/>
        <v>-43293.154188545639</v>
      </c>
      <c r="P61" s="177">
        <f t="shared" si="11"/>
        <v>-45327.932435407281</v>
      </c>
      <c r="Q61" s="177">
        <f t="shared" si="11"/>
        <v>-47458.345259871421</v>
      </c>
      <c r="R61" s="177">
        <f t="shared" si="11"/>
        <v>-49688.887487085383</v>
      </c>
      <c r="S61" s="177">
        <f t="shared" si="11"/>
        <v>-52024.265198978392</v>
      </c>
      <c r="T61" s="177">
        <f t="shared" si="11"/>
        <v>-54469.405663330363</v>
      </c>
      <c r="U61" s="177">
        <f t="shared" si="11"/>
        <v>-57029.467729506883</v>
      </c>
      <c r="V61" s="177">
        <f t="shared" si="11"/>
        <v>-59709.852712793705</v>
      </c>
      <c r="W61" s="177">
        <f t="shared" si="11"/>
        <v>-62516.215790295006</v>
      </c>
      <c r="X61" s="177">
        <f t="shared" si="11"/>
        <v>-65454.477932438866</v>
      </c>
      <c r="Y61" s="177">
        <f t="shared" si="11"/>
        <v>-68530.83839526349</v>
      </c>
      <c r="Z61" s="177">
        <f t="shared" si="11"/>
        <v>-71751.787799840866</v>
      </c>
      <c r="AA61" s="177">
        <f t="shared" si="11"/>
        <v>-75124.121826433373</v>
      </c>
      <c r="AB61" s="177">
        <f t="shared" si="11"/>
        <v>-78654.955552275744</v>
      </c>
      <c r="AC61" s="177">
        <f t="shared" si="11"/>
        <v>-82351.738463232701</v>
      </c>
      <c r="AD61" s="177">
        <f t="shared" si="11"/>
        <v>-86222.270171004624</v>
      </c>
      <c r="AE61" s="177">
        <f t="shared" si="11"/>
        <v>-90274.716869041848</v>
      </c>
      <c r="AF61" s="177">
        <f t="shared" si="11"/>
        <v>-94517.628561886813</v>
      </c>
      <c r="AG61" s="177">
        <f t="shared" si="11"/>
        <v>-98959.957104295478</v>
      </c>
      <c r="AH61" s="177">
        <f t="shared" si="11"/>
        <v>-103611.07508819737</v>
      </c>
      <c r="AI61" s="177">
        <f t="shared" si="11"/>
        <v>-108480.79561734264</v>
      </c>
      <c r="AJ61" s="177">
        <f t="shared" si="11"/>
        <v>-113579.39301135774</v>
      </c>
      <c r="AK61" s="177">
        <f t="shared" si="11"/>
        <v>-118917.62448289154</v>
      </c>
    </row>
    <row r="62" spans="1:37" x14ac:dyDescent="0.2">
      <c r="A62" s="155" t="str">
        <f>A32</f>
        <v>Прочие расходы при эксплуатации объекта, руб. без НДС</v>
      </c>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7"/>
    </row>
    <row r="63" spans="1:37" x14ac:dyDescent="0.2">
      <c r="A63" s="155" t="s">
        <v>477</v>
      </c>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c r="AC63" s="177"/>
      <c r="AD63" s="177"/>
      <c r="AE63" s="177"/>
      <c r="AF63" s="177"/>
      <c r="AG63" s="177"/>
      <c r="AH63" s="177"/>
      <c r="AI63" s="177"/>
      <c r="AJ63" s="177"/>
      <c r="AK63" s="177"/>
    </row>
    <row r="64" spans="1:37" x14ac:dyDescent="0.2">
      <c r="A64" s="155" t="s">
        <v>477</v>
      </c>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7"/>
    </row>
    <row r="65" spans="1:37" ht="31.5" x14ac:dyDescent="0.2">
      <c r="A65" s="155" t="s">
        <v>481</v>
      </c>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c r="AC65" s="177"/>
      <c r="AD65" s="177"/>
      <c r="AE65" s="177"/>
      <c r="AF65" s="177"/>
      <c r="AG65" s="177"/>
      <c r="AH65" s="177"/>
      <c r="AI65" s="177"/>
      <c r="AJ65" s="177"/>
      <c r="AK65" s="177"/>
    </row>
    <row r="66" spans="1:37" ht="28.5" x14ac:dyDescent="0.2">
      <c r="A66" s="156" t="s">
        <v>271</v>
      </c>
      <c r="B66" s="178">
        <f t="shared" ref="B66:AK66" si="12">B59+B60</f>
        <v>0</v>
      </c>
      <c r="C66" s="178">
        <f t="shared" si="12"/>
        <v>-24949.339227200002</v>
      </c>
      <c r="D66" s="178">
        <f t="shared" si="12"/>
        <v>-26121.958170878403</v>
      </c>
      <c r="E66" s="178">
        <f t="shared" si="12"/>
        <v>-27349.690204909683</v>
      </c>
      <c r="F66" s="178">
        <f t="shared" si="12"/>
        <v>-28635.125644540436</v>
      </c>
      <c r="G66" s="178">
        <f t="shared" si="12"/>
        <v>-29980.976549833835</v>
      </c>
      <c r="H66" s="178">
        <f t="shared" si="12"/>
        <v>-31390.082447676028</v>
      </c>
      <c r="I66" s="178">
        <f t="shared" si="12"/>
        <v>-32865.416322716803</v>
      </c>
      <c r="J66" s="178">
        <f t="shared" si="12"/>
        <v>-34410.090889884486</v>
      </c>
      <c r="K66" s="178">
        <f t="shared" si="12"/>
        <v>-36027.365161709058</v>
      </c>
      <c r="L66" s="178">
        <f t="shared" si="12"/>
        <v>-37720.65132430938</v>
      </c>
      <c r="M66" s="178">
        <f t="shared" si="12"/>
        <v>-39493.521936551915</v>
      </c>
      <c r="N66" s="178">
        <f t="shared" si="12"/>
        <v>-41349.717467569855</v>
      </c>
      <c r="O66" s="178">
        <f t="shared" si="12"/>
        <v>-43293.154188545639</v>
      </c>
      <c r="P66" s="178">
        <f t="shared" si="12"/>
        <v>-45327.932435407281</v>
      </c>
      <c r="Q66" s="178">
        <f t="shared" si="12"/>
        <v>-47458.345259871421</v>
      </c>
      <c r="R66" s="178">
        <f t="shared" si="12"/>
        <v>-49688.887487085383</v>
      </c>
      <c r="S66" s="178">
        <f t="shared" si="12"/>
        <v>-52024.265198978392</v>
      </c>
      <c r="T66" s="178">
        <f t="shared" si="12"/>
        <v>-54469.405663330363</v>
      </c>
      <c r="U66" s="178">
        <f t="shared" si="12"/>
        <v>-57029.467729506883</v>
      </c>
      <c r="V66" s="178">
        <f t="shared" si="12"/>
        <v>-59709.852712793705</v>
      </c>
      <c r="W66" s="178">
        <f t="shared" si="12"/>
        <v>-62516.215790295006</v>
      </c>
      <c r="X66" s="178">
        <f t="shared" si="12"/>
        <v>-65454.477932438866</v>
      </c>
      <c r="Y66" s="178">
        <f t="shared" si="12"/>
        <v>-68530.83839526349</v>
      </c>
      <c r="Z66" s="178">
        <f t="shared" si="12"/>
        <v>-71751.787799840866</v>
      </c>
      <c r="AA66" s="178">
        <f t="shared" si="12"/>
        <v>-75124.121826433373</v>
      </c>
      <c r="AB66" s="178">
        <f t="shared" si="12"/>
        <v>-78654.955552275744</v>
      </c>
      <c r="AC66" s="178">
        <f t="shared" si="12"/>
        <v>-82351.738463232701</v>
      </c>
      <c r="AD66" s="178">
        <f t="shared" si="12"/>
        <v>-86222.270171004624</v>
      </c>
      <c r="AE66" s="178">
        <f t="shared" si="12"/>
        <v>-90274.716869041848</v>
      </c>
      <c r="AF66" s="178">
        <f t="shared" si="12"/>
        <v>-94517.628561886813</v>
      </c>
      <c r="AG66" s="178">
        <f t="shared" si="12"/>
        <v>-98959.957104295478</v>
      </c>
      <c r="AH66" s="178">
        <f t="shared" si="12"/>
        <v>-103611.07508819737</v>
      </c>
      <c r="AI66" s="178">
        <f t="shared" si="12"/>
        <v>-108480.79561734264</v>
      </c>
      <c r="AJ66" s="178">
        <f t="shared" si="12"/>
        <v>-113579.39301135774</v>
      </c>
      <c r="AK66" s="178">
        <f t="shared" si="12"/>
        <v>-118917.62448289154</v>
      </c>
    </row>
    <row r="67" spans="1:37" x14ac:dyDescent="0.2">
      <c r="A67" s="155" t="s">
        <v>266</v>
      </c>
      <c r="B67" s="157"/>
      <c r="C67" s="177">
        <f>-($B$25)*$B$28/$B$27</f>
        <v>-64718.285714285717</v>
      </c>
      <c r="D67" s="177">
        <f t="shared" ref="D67:AK67" si="13">-($B$25)*$B$28/$B$27</f>
        <v>-64718.285714285717</v>
      </c>
      <c r="E67" s="177">
        <f t="shared" si="13"/>
        <v>-64718.285714285717</v>
      </c>
      <c r="F67" s="177">
        <f t="shared" si="13"/>
        <v>-64718.285714285717</v>
      </c>
      <c r="G67" s="177">
        <f t="shared" si="13"/>
        <v>-64718.285714285717</v>
      </c>
      <c r="H67" s="177">
        <f t="shared" si="13"/>
        <v>-64718.285714285717</v>
      </c>
      <c r="I67" s="177">
        <f t="shared" si="13"/>
        <v>-64718.285714285717</v>
      </c>
      <c r="J67" s="177">
        <f t="shared" si="13"/>
        <v>-64718.285714285717</v>
      </c>
      <c r="K67" s="177">
        <f t="shared" si="13"/>
        <v>-64718.285714285717</v>
      </c>
      <c r="L67" s="177">
        <f t="shared" si="13"/>
        <v>-64718.285714285717</v>
      </c>
      <c r="M67" s="177">
        <f t="shared" si="13"/>
        <v>-64718.285714285717</v>
      </c>
      <c r="N67" s="177">
        <f t="shared" si="13"/>
        <v>-64718.285714285717</v>
      </c>
      <c r="O67" s="177">
        <f t="shared" si="13"/>
        <v>-64718.285714285717</v>
      </c>
      <c r="P67" s="177">
        <f t="shared" si="13"/>
        <v>-64718.285714285717</v>
      </c>
      <c r="Q67" s="177">
        <f t="shared" si="13"/>
        <v>-64718.285714285717</v>
      </c>
      <c r="R67" s="177">
        <f t="shared" si="13"/>
        <v>-64718.285714285717</v>
      </c>
      <c r="S67" s="177">
        <f t="shared" si="13"/>
        <v>-64718.285714285717</v>
      </c>
      <c r="T67" s="177">
        <f t="shared" si="13"/>
        <v>-64718.285714285717</v>
      </c>
      <c r="U67" s="177">
        <f t="shared" si="13"/>
        <v>-64718.285714285717</v>
      </c>
      <c r="V67" s="177">
        <f t="shared" si="13"/>
        <v>-64718.285714285717</v>
      </c>
      <c r="W67" s="177">
        <f t="shared" si="13"/>
        <v>-64718.285714285717</v>
      </c>
      <c r="X67" s="177">
        <f t="shared" si="13"/>
        <v>-64718.285714285717</v>
      </c>
      <c r="Y67" s="177">
        <f t="shared" si="13"/>
        <v>-64718.285714285717</v>
      </c>
      <c r="Z67" s="177">
        <f t="shared" si="13"/>
        <v>-64718.285714285717</v>
      </c>
      <c r="AA67" s="177">
        <f t="shared" si="13"/>
        <v>-64718.285714285717</v>
      </c>
      <c r="AB67" s="177">
        <f t="shared" si="13"/>
        <v>-64718.285714285717</v>
      </c>
      <c r="AC67" s="177">
        <f t="shared" si="13"/>
        <v>-64718.285714285717</v>
      </c>
      <c r="AD67" s="177">
        <f t="shared" si="13"/>
        <v>-64718.285714285717</v>
      </c>
      <c r="AE67" s="177">
        <f t="shared" si="13"/>
        <v>-64718.285714285717</v>
      </c>
      <c r="AF67" s="177">
        <f t="shared" si="13"/>
        <v>-64718.285714285717</v>
      </c>
      <c r="AG67" s="177">
        <f t="shared" si="13"/>
        <v>-64718.285714285717</v>
      </c>
      <c r="AH67" s="177">
        <f t="shared" si="13"/>
        <v>-64718.285714285717</v>
      </c>
      <c r="AI67" s="177">
        <f t="shared" si="13"/>
        <v>-64718.285714285717</v>
      </c>
      <c r="AJ67" s="177">
        <f t="shared" si="13"/>
        <v>-64718.285714285717</v>
      </c>
      <c r="AK67" s="177">
        <f t="shared" si="13"/>
        <v>-64718.285714285717</v>
      </c>
    </row>
    <row r="68" spans="1:37" ht="28.5" x14ac:dyDescent="0.2">
      <c r="A68" s="156" t="s">
        <v>267</v>
      </c>
      <c r="B68" s="178">
        <f t="shared" ref="B68:J68" si="14">B66+B67</f>
        <v>0</v>
      </c>
      <c r="C68" s="178">
        <f>C66+C67</f>
        <v>-89667.624941485716</v>
      </c>
      <c r="D68" s="178">
        <f>D66+D67</f>
        <v>-90840.24388516412</v>
      </c>
      <c r="E68" s="178">
        <f t="shared" si="14"/>
        <v>-92067.975919195393</v>
      </c>
      <c r="F68" s="178">
        <f>F66+C67</f>
        <v>-93353.411358826153</v>
      </c>
      <c r="G68" s="178">
        <f t="shared" si="14"/>
        <v>-94699.262264119548</v>
      </c>
      <c r="H68" s="178">
        <f t="shared" si="14"/>
        <v>-96108.368161961742</v>
      </c>
      <c r="I68" s="178">
        <f t="shared" si="14"/>
        <v>-97583.702037002513</v>
      </c>
      <c r="J68" s="178">
        <f t="shared" si="14"/>
        <v>-99128.376604170204</v>
      </c>
      <c r="K68" s="178">
        <f>K66+K67</f>
        <v>-100745.65087599478</v>
      </c>
      <c r="L68" s="178">
        <f>L66+L67</f>
        <v>-102438.93703859509</v>
      </c>
      <c r="M68" s="178">
        <f t="shared" ref="M68:AK68" si="15">M66+M67</f>
        <v>-104211.80765083764</v>
      </c>
      <c r="N68" s="178">
        <f t="shared" si="15"/>
        <v>-106068.00318185557</v>
      </c>
      <c r="O68" s="178">
        <f t="shared" si="15"/>
        <v>-108011.43990283136</v>
      </c>
      <c r="P68" s="178">
        <f t="shared" si="15"/>
        <v>-110046.218149693</v>
      </c>
      <c r="Q68" s="178">
        <f t="shared" si="15"/>
        <v>-112176.63097415713</v>
      </c>
      <c r="R68" s="178">
        <f t="shared" si="15"/>
        <v>-114407.1732013711</v>
      </c>
      <c r="S68" s="178">
        <f t="shared" si="15"/>
        <v>-116742.5509132641</v>
      </c>
      <c r="T68" s="178">
        <f t="shared" si="15"/>
        <v>-119187.69137761608</v>
      </c>
      <c r="U68" s="178">
        <f t="shared" si="15"/>
        <v>-121747.75344379261</v>
      </c>
      <c r="V68" s="178">
        <f t="shared" si="15"/>
        <v>-124428.13842707942</v>
      </c>
      <c r="W68" s="178">
        <f t="shared" si="15"/>
        <v>-127234.50150458072</v>
      </c>
      <c r="X68" s="178">
        <f t="shared" si="15"/>
        <v>-130172.76364672458</v>
      </c>
      <c r="Y68" s="178">
        <f t="shared" si="15"/>
        <v>-133249.12410954922</v>
      </c>
      <c r="Z68" s="178">
        <f t="shared" si="15"/>
        <v>-136470.07351412659</v>
      </c>
      <c r="AA68" s="178">
        <f t="shared" si="15"/>
        <v>-139842.40754071908</v>
      </c>
      <c r="AB68" s="178">
        <f t="shared" si="15"/>
        <v>-143373.24126656147</v>
      </c>
      <c r="AC68" s="178">
        <f t="shared" si="15"/>
        <v>-147070.02417751841</v>
      </c>
      <c r="AD68" s="178">
        <f t="shared" si="15"/>
        <v>-150940.55588529035</v>
      </c>
      <c r="AE68" s="178">
        <f t="shared" si="15"/>
        <v>-154993.00258332756</v>
      </c>
      <c r="AF68" s="178">
        <f t="shared" si="15"/>
        <v>-159235.91427617252</v>
      </c>
      <c r="AG68" s="178">
        <f t="shared" si="15"/>
        <v>-163678.2428185812</v>
      </c>
      <c r="AH68" s="178">
        <f t="shared" si="15"/>
        <v>-168329.36080248308</v>
      </c>
      <c r="AI68" s="178">
        <f t="shared" si="15"/>
        <v>-173199.08133162835</v>
      </c>
      <c r="AJ68" s="178">
        <f t="shared" si="15"/>
        <v>-178297.67872564346</v>
      </c>
      <c r="AK68" s="178">
        <f t="shared" si="15"/>
        <v>-183635.91019717726</v>
      </c>
    </row>
    <row r="69" spans="1:37" x14ac:dyDescent="0.2">
      <c r="A69" s="155" t="s">
        <v>265</v>
      </c>
      <c r="B69" s="177">
        <f t="shared" ref="B69:AK69" si="16">-B56</f>
        <v>0</v>
      </c>
      <c r="C69" s="177">
        <f t="shared" si="16"/>
        <v>0</v>
      </c>
      <c r="D69" s="177">
        <f t="shared" si="16"/>
        <v>0</v>
      </c>
      <c r="E69" s="177">
        <f t="shared" si="16"/>
        <v>0</v>
      </c>
      <c r="F69" s="177">
        <f t="shared" si="16"/>
        <v>0</v>
      </c>
      <c r="G69" s="177">
        <f t="shared" si="16"/>
        <v>0</v>
      </c>
      <c r="H69" s="177">
        <f t="shared" si="16"/>
        <v>0</v>
      </c>
      <c r="I69" s="177">
        <f t="shared" si="16"/>
        <v>0</v>
      </c>
      <c r="J69" s="177">
        <f t="shared" si="16"/>
        <v>0</v>
      </c>
      <c r="K69" s="177">
        <f t="shared" si="16"/>
        <v>0</v>
      </c>
      <c r="L69" s="177">
        <f t="shared" si="16"/>
        <v>0</v>
      </c>
      <c r="M69" s="177">
        <f t="shared" si="16"/>
        <v>0</v>
      </c>
      <c r="N69" s="177">
        <f t="shared" si="16"/>
        <v>0</v>
      </c>
      <c r="O69" s="177">
        <f t="shared" si="16"/>
        <v>0</v>
      </c>
      <c r="P69" s="177">
        <f t="shared" si="16"/>
        <v>0</v>
      </c>
      <c r="Q69" s="177">
        <f t="shared" si="16"/>
        <v>0</v>
      </c>
      <c r="R69" s="177">
        <f t="shared" si="16"/>
        <v>0</v>
      </c>
      <c r="S69" s="177">
        <f t="shared" si="16"/>
        <v>0</v>
      </c>
      <c r="T69" s="177">
        <f t="shared" si="16"/>
        <v>0</v>
      </c>
      <c r="U69" s="177">
        <f t="shared" si="16"/>
        <v>0</v>
      </c>
      <c r="V69" s="177">
        <f t="shared" si="16"/>
        <v>0</v>
      </c>
      <c r="W69" s="177">
        <f t="shared" si="16"/>
        <v>0</v>
      </c>
      <c r="X69" s="177">
        <f t="shared" si="16"/>
        <v>0</v>
      </c>
      <c r="Y69" s="177">
        <f t="shared" si="16"/>
        <v>0</v>
      </c>
      <c r="Z69" s="177">
        <f t="shared" si="16"/>
        <v>0</v>
      </c>
      <c r="AA69" s="177">
        <f t="shared" si="16"/>
        <v>0</v>
      </c>
      <c r="AB69" s="177">
        <f t="shared" si="16"/>
        <v>0</v>
      </c>
      <c r="AC69" s="177">
        <f t="shared" si="16"/>
        <v>0</v>
      </c>
      <c r="AD69" s="177">
        <f t="shared" si="16"/>
        <v>0</v>
      </c>
      <c r="AE69" s="177">
        <f t="shared" si="16"/>
        <v>0</v>
      </c>
      <c r="AF69" s="177">
        <f t="shared" si="16"/>
        <v>0</v>
      </c>
      <c r="AG69" s="177">
        <f t="shared" si="16"/>
        <v>0</v>
      </c>
      <c r="AH69" s="177">
        <f t="shared" si="16"/>
        <v>0</v>
      </c>
      <c r="AI69" s="177">
        <f t="shared" si="16"/>
        <v>0</v>
      </c>
      <c r="AJ69" s="177">
        <f t="shared" si="16"/>
        <v>0</v>
      </c>
      <c r="AK69" s="177">
        <f t="shared" si="16"/>
        <v>0</v>
      </c>
    </row>
    <row r="70" spans="1:37" ht="14.25" x14ac:dyDescent="0.2">
      <c r="A70" s="156" t="s">
        <v>270</v>
      </c>
      <c r="B70" s="178">
        <f t="shared" ref="B70:AK70" si="17">B68+B69</f>
        <v>0</v>
      </c>
      <c r="C70" s="178">
        <f t="shared" si="17"/>
        <v>-89667.624941485716</v>
      </c>
      <c r="D70" s="178">
        <f t="shared" si="17"/>
        <v>-90840.24388516412</v>
      </c>
      <c r="E70" s="178">
        <f t="shared" si="17"/>
        <v>-92067.975919195393</v>
      </c>
      <c r="F70" s="178">
        <f t="shared" si="17"/>
        <v>-93353.411358826153</v>
      </c>
      <c r="G70" s="178">
        <f t="shared" si="17"/>
        <v>-94699.262264119548</v>
      </c>
      <c r="H70" s="178">
        <f t="shared" si="17"/>
        <v>-96108.368161961742</v>
      </c>
      <c r="I70" s="178">
        <f t="shared" si="17"/>
        <v>-97583.702037002513</v>
      </c>
      <c r="J70" s="178">
        <f t="shared" si="17"/>
        <v>-99128.376604170204</v>
      </c>
      <c r="K70" s="178">
        <f t="shared" si="17"/>
        <v>-100745.65087599478</v>
      </c>
      <c r="L70" s="178">
        <f t="shared" si="17"/>
        <v>-102438.93703859509</v>
      </c>
      <c r="M70" s="178">
        <f t="shared" si="17"/>
        <v>-104211.80765083764</v>
      </c>
      <c r="N70" s="178">
        <f t="shared" si="17"/>
        <v>-106068.00318185557</v>
      </c>
      <c r="O70" s="178">
        <f t="shared" si="17"/>
        <v>-108011.43990283136</v>
      </c>
      <c r="P70" s="178">
        <f t="shared" si="17"/>
        <v>-110046.218149693</v>
      </c>
      <c r="Q70" s="178">
        <f t="shared" si="17"/>
        <v>-112176.63097415713</v>
      </c>
      <c r="R70" s="178">
        <f t="shared" si="17"/>
        <v>-114407.1732013711</v>
      </c>
      <c r="S70" s="178">
        <f t="shared" si="17"/>
        <v>-116742.5509132641</v>
      </c>
      <c r="T70" s="178">
        <f t="shared" si="17"/>
        <v>-119187.69137761608</v>
      </c>
      <c r="U70" s="178">
        <f t="shared" si="17"/>
        <v>-121747.75344379261</v>
      </c>
      <c r="V70" s="178">
        <f t="shared" si="17"/>
        <v>-124428.13842707942</v>
      </c>
      <c r="W70" s="178">
        <f t="shared" si="17"/>
        <v>-127234.50150458072</v>
      </c>
      <c r="X70" s="178">
        <f t="shared" si="17"/>
        <v>-130172.76364672458</v>
      </c>
      <c r="Y70" s="178">
        <f t="shared" si="17"/>
        <v>-133249.12410954922</v>
      </c>
      <c r="Z70" s="178">
        <f t="shared" si="17"/>
        <v>-136470.07351412659</v>
      </c>
      <c r="AA70" s="178">
        <f t="shared" si="17"/>
        <v>-139842.40754071908</v>
      </c>
      <c r="AB70" s="178">
        <f t="shared" si="17"/>
        <v>-143373.24126656147</v>
      </c>
      <c r="AC70" s="178">
        <f t="shared" si="17"/>
        <v>-147070.02417751841</v>
      </c>
      <c r="AD70" s="178">
        <f t="shared" si="17"/>
        <v>-150940.55588529035</v>
      </c>
      <c r="AE70" s="178">
        <f t="shared" si="17"/>
        <v>-154993.00258332756</v>
      </c>
      <c r="AF70" s="178">
        <f t="shared" si="17"/>
        <v>-159235.91427617252</v>
      </c>
      <c r="AG70" s="178">
        <f t="shared" si="17"/>
        <v>-163678.2428185812</v>
      </c>
      <c r="AH70" s="178">
        <f t="shared" si="17"/>
        <v>-168329.36080248308</v>
      </c>
      <c r="AI70" s="178">
        <f t="shared" si="17"/>
        <v>-173199.08133162835</v>
      </c>
      <c r="AJ70" s="178">
        <f t="shared" si="17"/>
        <v>-178297.67872564346</v>
      </c>
      <c r="AK70" s="178">
        <f t="shared" si="17"/>
        <v>-183635.91019717726</v>
      </c>
    </row>
    <row r="71" spans="1:37" x14ac:dyDescent="0.2">
      <c r="A71" s="155" t="s">
        <v>264</v>
      </c>
      <c r="B71" s="177">
        <f t="shared" ref="B71:AK71" si="18">-B70*$B$36</f>
        <v>0</v>
      </c>
      <c r="C71" s="177">
        <f t="shared" si="18"/>
        <v>17933.524988297144</v>
      </c>
      <c r="D71" s="177">
        <f t="shared" si="18"/>
        <v>18168.048777032825</v>
      </c>
      <c r="E71" s="177">
        <f t="shared" si="18"/>
        <v>18413.595183839079</v>
      </c>
      <c r="F71" s="177">
        <f t="shared" si="18"/>
        <v>18670.682271765232</v>
      </c>
      <c r="G71" s="177">
        <f t="shared" si="18"/>
        <v>18939.85245282391</v>
      </c>
      <c r="H71" s="177">
        <f t="shared" si="18"/>
        <v>19221.673632392351</v>
      </c>
      <c r="I71" s="177">
        <f t="shared" si="18"/>
        <v>19516.740407400503</v>
      </c>
      <c r="J71" s="177">
        <f t="shared" si="18"/>
        <v>19825.675320834041</v>
      </c>
      <c r="K71" s="177">
        <f t="shared" si="18"/>
        <v>20149.130175198956</v>
      </c>
      <c r="L71" s="177">
        <f t="shared" si="18"/>
        <v>20487.787407719021</v>
      </c>
      <c r="M71" s="177">
        <f t="shared" si="18"/>
        <v>20842.361530167531</v>
      </c>
      <c r="N71" s="177">
        <f t="shared" si="18"/>
        <v>21213.600636371117</v>
      </c>
      <c r="O71" s="177">
        <f t="shared" si="18"/>
        <v>21602.287980566274</v>
      </c>
      <c r="P71" s="177">
        <f t="shared" si="18"/>
        <v>22009.243629938603</v>
      </c>
      <c r="Q71" s="177">
        <f t="shared" si="18"/>
        <v>22435.326194831428</v>
      </c>
      <c r="R71" s="177">
        <f t="shared" si="18"/>
        <v>22881.434640274223</v>
      </c>
      <c r="S71" s="177">
        <f t="shared" si="18"/>
        <v>23348.510182652823</v>
      </c>
      <c r="T71" s="177">
        <f t="shared" si="18"/>
        <v>23837.538275523217</v>
      </c>
      <c r="U71" s="177">
        <f t="shared" si="18"/>
        <v>24349.550688758522</v>
      </c>
      <c r="V71" s="177">
        <f t="shared" si="18"/>
        <v>24885.627685415886</v>
      </c>
      <c r="W71" s="177">
        <f t="shared" si="18"/>
        <v>25446.900300916146</v>
      </c>
      <c r="X71" s="177">
        <f t="shared" si="18"/>
        <v>26034.552729344916</v>
      </c>
      <c r="Y71" s="177">
        <f t="shared" si="18"/>
        <v>26649.824821909846</v>
      </c>
      <c r="Z71" s="177">
        <f t="shared" si="18"/>
        <v>27294.01470282532</v>
      </c>
      <c r="AA71" s="177">
        <f t="shared" si="18"/>
        <v>27968.481508143817</v>
      </c>
      <c r="AB71" s="177">
        <f t="shared" si="18"/>
        <v>28674.648253312294</v>
      </c>
      <c r="AC71" s="177">
        <f t="shared" si="18"/>
        <v>29414.004835503685</v>
      </c>
      <c r="AD71" s="177">
        <f t="shared" si="18"/>
        <v>30188.111177058072</v>
      </c>
      <c r="AE71" s="177">
        <f t="shared" si="18"/>
        <v>30998.600516665512</v>
      </c>
      <c r="AF71" s="177">
        <f t="shared" si="18"/>
        <v>31847.182855234507</v>
      </c>
      <c r="AG71" s="177">
        <f t="shared" si="18"/>
        <v>32735.64856371624</v>
      </c>
      <c r="AH71" s="177">
        <f t="shared" si="18"/>
        <v>33665.872160496619</v>
      </c>
      <c r="AI71" s="177">
        <f t="shared" si="18"/>
        <v>34639.816266325673</v>
      </c>
      <c r="AJ71" s="177">
        <f t="shared" si="18"/>
        <v>35659.535745128691</v>
      </c>
      <c r="AK71" s="177">
        <f t="shared" si="18"/>
        <v>36727.182039435451</v>
      </c>
    </row>
    <row r="72" spans="1:37" ht="15" thickBot="1" x14ac:dyDescent="0.25">
      <c r="A72" s="158" t="s">
        <v>269</v>
      </c>
      <c r="B72" s="159">
        <f t="shared" ref="B72:AK72" si="19">B70+B71</f>
        <v>0</v>
      </c>
      <c r="C72" s="159">
        <f t="shared" si="19"/>
        <v>-71734.099953188575</v>
      </c>
      <c r="D72" s="159">
        <f t="shared" si="19"/>
        <v>-72672.195108131302</v>
      </c>
      <c r="E72" s="159">
        <f t="shared" si="19"/>
        <v>-73654.380735356317</v>
      </c>
      <c r="F72" s="159">
        <f t="shared" si="19"/>
        <v>-74682.729087060929</v>
      </c>
      <c r="G72" s="159">
        <f t="shared" si="19"/>
        <v>-75759.409811295642</v>
      </c>
      <c r="H72" s="159">
        <f t="shared" si="19"/>
        <v>-76886.694529569388</v>
      </c>
      <c r="I72" s="159">
        <f t="shared" si="19"/>
        <v>-78066.96162960201</v>
      </c>
      <c r="J72" s="159">
        <f t="shared" si="19"/>
        <v>-79302.701283336166</v>
      </c>
      <c r="K72" s="159">
        <f t="shared" si="19"/>
        <v>-80596.520700795823</v>
      </c>
      <c r="L72" s="159">
        <f t="shared" si="19"/>
        <v>-81951.149630876069</v>
      </c>
      <c r="M72" s="159">
        <f t="shared" si="19"/>
        <v>-83369.446120670109</v>
      </c>
      <c r="N72" s="159">
        <f t="shared" si="19"/>
        <v>-84854.402545484452</v>
      </c>
      <c r="O72" s="159">
        <f t="shared" si="19"/>
        <v>-86409.151922265097</v>
      </c>
      <c r="P72" s="159">
        <f t="shared" si="19"/>
        <v>-88036.974519754396</v>
      </c>
      <c r="Q72" s="159">
        <f t="shared" si="19"/>
        <v>-89741.304779325699</v>
      </c>
      <c r="R72" s="159">
        <f t="shared" si="19"/>
        <v>-91525.738561096878</v>
      </c>
      <c r="S72" s="159">
        <f t="shared" si="19"/>
        <v>-93394.040730611276</v>
      </c>
      <c r="T72" s="159">
        <f t="shared" si="19"/>
        <v>-95350.153102092867</v>
      </c>
      <c r="U72" s="159">
        <f t="shared" si="19"/>
        <v>-97398.202755034086</v>
      </c>
      <c r="V72" s="159">
        <f t="shared" si="19"/>
        <v>-99542.510741663544</v>
      </c>
      <c r="W72" s="159">
        <f t="shared" si="19"/>
        <v>-101787.60120366458</v>
      </c>
      <c r="X72" s="159">
        <f t="shared" si="19"/>
        <v>-104138.21091737966</v>
      </c>
      <c r="Y72" s="159">
        <f t="shared" si="19"/>
        <v>-106599.29928763937</v>
      </c>
      <c r="Z72" s="159">
        <f t="shared" si="19"/>
        <v>-109176.05881130128</v>
      </c>
      <c r="AA72" s="159">
        <f t="shared" si="19"/>
        <v>-111873.92603257527</v>
      </c>
      <c r="AB72" s="159">
        <f t="shared" si="19"/>
        <v>-114698.59301324918</v>
      </c>
      <c r="AC72" s="159">
        <f t="shared" si="19"/>
        <v>-117656.01934201473</v>
      </c>
      <c r="AD72" s="159">
        <f t="shared" si="19"/>
        <v>-120752.44470823227</v>
      </c>
      <c r="AE72" s="159">
        <f t="shared" si="19"/>
        <v>-123994.40206666205</v>
      </c>
      <c r="AF72" s="159">
        <f t="shared" si="19"/>
        <v>-127388.73142093801</v>
      </c>
      <c r="AG72" s="159">
        <f t="shared" si="19"/>
        <v>-130942.59425486496</v>
      </c>
      <c r="AH72" s="159">
        <f t="shared" si="19"/>
        <v>-134663.48864198645</v>
      </c>
      <c r="AI72" s="159">
        <f t="shared" si="19"/>
        <v>-138559.26506530266</v>
      </c>
      <c r="AJ72" s="159">
        <f t="shared" si="19"/>
        <v>-142638.14298051476</v>
      </c>
      <c r="AK72" s="159">
        <f t="shared" si="19"/>
        <v>-146908.7281577418</v>
      </c>
    </row>
    <row r="73" spans="1:37" s="161" customFormat="1" ht="16.5" thickBot="1" x14ac:dyDescent="0.25">
      <c r="A73" s="151"/>
      <c r="B73" s="160">
        <f>B107</f>
        <v>0.5</v>
      </c>
      <c r="C73" s="160">
        <f t="shared" ref="C73:AK73" si="20">C107</f>
        <v>1.5</v>
      </c>
      <c r="D73" s="160">
        <f t="shared" si="20"/>
        <v>2.5</v>
      </c>
      <c r="E73" s="160">
        <f t="shared" si="20"/>
        <v>3.5</v>
      </c>
      <c r="F73" s="160">
        <f t="shared" si="20"/>
        <v>4.5</v>
      </c>
      <c r="G73" s="160">
        <f t="shared" si="20"/>
        <v>5.5</v>
      </c>
      <c r="H73" s="160">
        <f t="shared" si="20"/>
        <v>6.5</v>
      </c>
      <c r="I73" s="160">
        <f t="shared" si="20"/>
        <v>7.5</v>
      </c>
      <c r="J73" s="160">
        <f t="shared" si="20"/>
        <v>8.5</v>
      </c>
      <c r="K73" s="160">
        <f t="shared" si="20"/>
        <v>9.5</v>
      </c>
      <c r="L73" s="160">
        <f t="shared" si="20"/>
        <v>10.5</v>
      </c>
      <c r="M73" s="160">
        <f t="shared" si="20"/>
        <v>11.5</v>
      </c>
      <c r="N73" s="160">
        <f t="shared" si="20"/>
        <v>12.5</v>
      </c>
      <c r="O73" s="160">
        <f t="shared" si="20"/>
        <v>13.5</v>
      </c>
      <c r="P73" s="160">
        <f t="shared" si="20"/>
        <v>14.5</v>
      </c>
      <c r="Q73" s="160">
        <f t="shared" si="20"/>
        <v>15.5</v>
      </c>
      <c r="R73" s="160">
        <f t="shared" si="20"/>
        <v>16.5</v>
      </c>
      <c r="S73" s="160">
        <f t="shared" si="20"/>
        <v>17.5</v>
      </c>
      <c r="T73" s="160">
        <f t="shared" si="20"/>
        <v>18.5</v>
      </c>
      <c r="U73" s="160">
        <f t="shared" si="20"/>
        <v>19.5</v>
      </c>
      <c r="V73" s="160">
        <f t="shared" si="20"/>
        <v>20.5</v>
      </c>
      <c r="W73" s="160">
        <f t="shared" si="20"/>
        <v>21.5</v>
      </c>
      <c r="X73" s="160">
        <f t="shared" si="20"/>
        <v>22.5</v>
      </c>
      <c r="Y73" s="160">
        <f t="shared" si="20"/>
        <v>23.5</v>
      </c>
      <c r="Z73" s="160">
        <f t="shared" si="20"/>
        <v>24.5</v>
      </c>
      <c r="AA73" s="160">
        <f t="shared" si="20"/>
        <v>25.5</v>
      </c>
      <c r="AB73" s="160">
        <f t="shared" si="20"/>
        <v>26.5</v>
      </c>
      <c r="AC73" s="160">
        <f t="shared" si="20"/>
        <v>27.5</v>
      </c>
      <c r="AD73" s="160">
        <f t="shared" si="20"/>
        <v>28.5</v>
      </c>
      <c r="AE73" s="160">
        <f t="shared" si="20"/>
        <v>29.5</v>
      </c>
      <c r="AF73" s="160">
        <f t="shared" si="20"/>
        <v>30.5</v>
      </c>
      <c r="AG73" s="160">
        <f t="shared" si="20"/>
        <v>31.5</v>
      </c>
      <c r="AH73" s="160">
        <f t="shared" si="20"/>
        <v>32.5</v>
      </c>
      <c r="AI73" s="160">
        <f t="shared" si="20"/>
        <v>33.5</v>
      </c>
      <c r="AJ73" s="160">
        <f t="shared" si="20"/>
        <v>34.5</v>
      </c>
      <c r="AK73" s="160">
        <f t="shared" si="20"/>
        <v>35.5</v>
      </c>
    </row>
    <row r="74" spans="1:37" x14ac:dyDescent="0.2">
      <c r="A74" s="146" t="s">
        <v>268</v>
      </c>
      <c r="B74" s="147">
        <f t="shared" ref="B74:AK74" si="21">B58</f>
        <v>1</v>
      </c>
      <c r="C74" s="147">
        <f t="shared" si="21"/>
        <v>2</v>
      </c>
      <c r="D74" s="147">
        <f t="shared" si="21"/>
        <v>3</v>
      </c>
      <c r="E74" s="147">
        <f t="shared" si="21"/>
        <v>4</v>
      </c>
      <c r="F74" s="147">
        <f t="shared" si="21"/>
        <v>5</v>
      </c>
      <c r="G74" s="147">
        <f t="shared" si="21"/>
        <v>6</v>
      </c>
      <c r="H74" s="147">
        <f t="shared" si="21"/>
        <v>7</v>
      </c>
      <c r="I74" s="147">
        <f t="shared" si="21"/>
        <v>8</v>
      </c>
      <c r="J74" s="147">
        <f t="shared" si="21"/>
        <v>9</v>
      </c>
      <c r="K74" s="147">
        <f t="shared" si="21"/>
        <v>10</v>
      </c>
      <c r="L74" s="147">
        <f t="shared" si="21"/>
        <v>11</v>
      </c>
      <c r="M74" s="147">
        <f t="shared" si="21"/>
        <v>12</v>
      </c>
      <c r="N74" s="147">
        <f t="shared" si="21"/>
        <v>13</v>
      </c>
      <c r="O74" s="147">
        <f t="shared" si="21"/>
        <v>14</v>
      </c>
      <c r="P74" s="147">
        <f t="shared" si="21"/>
        <v>15</v>
      </c>
      <c r="Q74" s="147">
        <f t="shared" si="21"/>
        <v>16</v>
      </c>
      <c r="R74" s="147">
        <f t="shared" si="21"/>
        <v>17</v>
      </c>
      <c r="S74" s="147">
        <f t="shared" si="21"/>
        <v>18</v>
      </c>
      <c r="T74" s="147">
        <f t="shared" si="21"/>
        <v>19</v>
      </c>
      <c r="U74" s="147">
        <f t="shared" si="21"/>
        <v>20</v>
      </c>
      <c r="V74" s="147">
        <f t="shared" si="21"/>
        <v>21</v>
      </c>
      <c r="W74" s="147">
        <f t="shared" si="21"/>
        <v>22</v>
      </c>
      <c r="X74" s="147">
        <f t="shared" si="21"/>
        <v>23</v>
      </c>
      <c r="Y74" s="147">
        <f t="shared" si="21"/>
        <v>24</v>
      </c>
      <c r="Z74" s="147">
        <f t="shared" si="21"/>
        <v>25</v>
      </c>
      <c r="AA74" s="147">
        <f t="shared" si="21"/>
        <v>26</v>
      </c>
      <c r="AB74" s="147">
        <f t="shared" si="21"/>
        <v>27</v>
      </c>
      <c r="AC74" s="147">
        <f t="shared" si="21"/>
        <v>28</v>
      </c>
      <c r="AD74" s="147">
        <f t="shared" si="21"/>
        <v>29</v>
      </c>
      <c r="AE74" s="147">
        <f t="shared" si="21"/>
        <v>30</v>
      </c>
      <c r="AF74" s="147">
        <f t="shared" si="21"/>
        <v>31</v>
      </c>
      <c r="AG74" s="147">
        <f t="shared" si="21"/>
        <v>32</v>
      </c>
      <c r="AH74" s="147">
        <f t="shared" si="21"/>
        <v>33</v>
      </c>
      <c r="AI74" s="147">
        <f t="shared" si="21"/>
        <v>34</v>
      </c>
      <c r="AJ74" s="147">
        <f t="shared" si="21"/>
        <v>35</v>
      </c>
      <c r="AK74" s="147">
        <f t="shared" si="21"/>
        <v>36</v>
      </c>
    </row>
    <row r="75" spans="1:37" ht="28.5" x14ac:dyDescent="0.2">
      <c r="A75" s="154" t="s">
        <v>267</v>
      </c>
      <c r="B75" s="178">
        <f t="shared" ref="B75:AK75" si="22">B68</f>
        <v>0</v>
      </c>
      <c r="C75" s="178">
        <f t="shared" si="22"/>
        <v>-89667.624941485716</v>
      </c>
      <c r="D75" s="178">
        <f>D68</f>
        <v>-90840.24388516412</v>
      </c>
      <c r="E75" s="178">
        <f t="shared" si="22"/>
        <v>-92067.975919195393</v>
      </c>
      <c r="F75" s="178">
        <f t="shared" si="22"/>
        <v>-93353.411358826153</v>
      </c>
      <c r="G75" s="178">
        <f t="shared" si="22"/>
        <v>-94699.262264119548</v>
      </c>
      <c r="H75" s="178">
        <f t="shared" si="22"/>
        <v>-96108.368161961742</v>
      </c>
      <c r="I75" s="178">
        <f t="shared" si="22"/>
        <v>-97583.702037002513</v>
      </c>
      <c r="J75" s="178">
        <f t="shared" si="22"/>
        <v>-99128.376604170204</v>
      </c>
      <c r="K75" s="178">
        <f t="shared" si="22"/>
        <v>-100745.65087599478</v>
      </c>
      <c r="L75" s="178">
        <f t="shared" si="22"/>
        <v>-102438.93703859509</v>
      </c>
      <c r="M75" s="178">
        <f t="shared" si="22"/>
        <v>-104211.80765083764</v>
      </c>
      <c r="N75" s="178">
        <f t="shared" si="22"/>
        <v>-106068.00318185557</v>
      </c>
      <c r="O75" s="178">
        <f t="shared" si="22"/>
        <v>-108011.43990283136</v>
      </c>
      <c r="P75" s="178">
        <f t="shared" si="22"/>
        <v>-110046.218149693</v>
      </c>
      <c r="Q75" s="178">
        <f t="shared" si="22"/>
        <v>-112176.63097415713</v>
      </c>
      <c r="R75" s="178">
        <f t="shared" si="22"/>
        <v>-114407.1732013711</v>
      </c>
      <c r="S75" s="178">
        <f t="shared" si="22"/>
        <v>-116742.5509132641</v>
      </c>
      <c r="T75" s="178">
        <f t="shared" si="22"/>
        <v>-119187.69137761608</v>
      </c>
      <c r="U75" s="178">
        <f t="shared" si="22"/>
        <v>-121747.75344379261</v>
      </c>
      <c r="V75" s="178">
        <f t="shared" si="22"/>
        <v>-124428.13842707942</v>
      </c>
      <c r="W75" s="178">
        <f t="shared" si="22"/>
        <v>-127234.50150458072</v>
      </c>
      <c r="X75" s="178">
        <f t="shared" si="22"/>
        <v>-130172.76364672458</v>
      </c>
      <c r="Y75" s="178">
        <f t="shared" si="22"/>
        <v>-133249.12410954922</v>
      </c>
      <c r="Z75" s="178">
        <f t="shared" si="22"/>
        <v>-136470.07351412659</v>
      </c>
      <c r="AA75" s="178">
        <f t="shared" si="22"/>
        <v>-139842.40754071908</v>
      </c>
      <c r="AB75" s="178">
        <f t="shared" si="22"/>
        <v>-143373.24126656147</v>
      </c>
      <c r="AC75" s="178">
        <f t="shared" si="22"/>
        <v>-147070.02417751841</v>
      </c>
      <c r="AD75" s="178">
        <f t="shared" si="22"/>
        <v>-150940.55588529035</v>
      </c>
      <c r="AE75" s="178">
        <f t="shared" si="22"/>
        <v>-154993.00258332756</v>
      </c>
      <c r="AF75" s="178">
        <f t="shared" si="22"/>
        <v>-159235.91427617252</v>
      </c>
      <c r="AG75" s="178">
        <f t="shared" si="22"/>
        <v>-163678.2428185812</v>
      </c>
      <c r="AH75" s="178">
        <f t="shared" si="22"/>
        <v>-168329.36080248308</v>
      </c>
      <c r="AI75" s="178">
        <f t="shared" si="22"/>
        <v>-173199.08133162835</v>
      </c>
      <c r="AJ75" s="178">
        <f t="shared" si="22"/>
        <v>-178297.67872564346</v>
      </c>
      <c r="AK75" s="178">
        <f t="shared" si="22"/>
        <v>-183635.91019717726</v>
      </c>
    </row>
    <row r="76" spans="1:37" x14ac:dyDescent="0.2">
      <c r="A76" s="155" t="s">
        <v>266</v>
      </c>
      <c r="B76" s="177">
        <f t="shared" ref="B76:AK76" si="23">-B67</f>
        <v>0</v>
      </c>
      <c r="C76" s="177">
        <f>-C67</f>
        <v>64718.285714285717</v>
      </c>
      <c r="D76" s="177">
        <f t="shared" si="23"/>
        <v>64718.285714285717</v>
      </c>
      <c r="E76" s="177">
        <f t="shared" si="23"/>
        <v>64718.285714285717</v>
      </c>
      <c r="F76" s="177">
        <f>-C67</f>
        <v>64718.285714285717</v>
      </c>
      <c r="G76" s="177">
        <f t="shared" si="23"/>
        <v>64718.285714285717</v>
      </c>
      <c r="H76" s="177">
        <f t="shared" si="23"/>
        <v>64718.285714285717</v>
      </c>
      <c r="I76" s="177">
        <f t="shared" si="23"/>
        <v>64718.285714285717</v>
      </c>
      <c r="J76" s="177">
        <f t="shared" si="23"/>
        <v>64718.285714285717</v>
      </c>
      <c r="K76" s="177">
        <f t="shared" si="23"/>
        <v>64718.285714285717</v>
      </c>
      <c r="L76" s="177">
        <f>-L67</f>
        <v>64718.285714285717</v>
      </c>
      <c r="M76" s="177">
        <f>-M67</f>
        <v>64718.285714285717</v>
      </c>
      <c r="N76" s="177">
        <f t="shared" si="23"/>
        <v>64718.285714285717</v>
      </c>
      <c r="O76" s="177">
        <f t="shared" si="23"/>
        <v>64718.285714285717</v>
      </c>
      <c r="P76" s="177">
        <f t="shared" si="23"/>
        <v>64718.285714285717</v>
      </c>
      <c r="Q76" s="177">
        <f t="shared" si="23"/>
        <v>64718.285714285717</v>
      </c>
      <c r="R76" s="177">
        <f t="shared" si="23"/>
        <v>64718.285714285717</v>
      </c>
      <c r="S76" s="177">
        <f t="shared" si="23"/>
        <v>64718.285714285717</v>
      </c>
      <c r="T76" s="177">
        <f t="shared" si="23"/>
        <v>64718.285714285717</v>
      </c>
      <c r="U76" s="177">
        <f t="shared" si="23"/>
        <v>64718.285714285717</v>
      </c>
      <c r="V76" s="177">
        <f t="shared" si="23"/>
        <v>64718.285714285717</v>
      </c>
      <c r="W76" s="177">
        <f t="shared" si="23"/>
        <v>64718.285714285717</v>
      </c>
      <c r="X76" s="177">
        <f t="shared" si="23"/>
        <v>64718.285714285717</v>
      </c>
      <c r="Y76" s="177">
        <f t="shared" si="23"/>
        <v>64718.285714285717</v>
      </c>
      <c r="Z76" s="177">
        <f t="shared" si="23"/>
        <v>64718.285714285717</v>
      </c>
      <c r="AA76" s="177">
        <f t="shared" si="23"/>
        <v>64718.285714285717</v>
      </c>
      <c r="AB76" s="177">
        <f t="shared" si="23"/>
        <v>64718.285714285717</v>
      </c>
      <c r="AC76" s="177">
        <f t="shared" si="23"/>
        <v>64718.285714285717</v>
      </c>
      <c r="AD76" s="177">
        <f t="shared" si="23"/>
        <v>64718.285714285717</v>
      </c>
      <c r="AE76" s="177">
        <f t="shared" si="23"/>
        <v>64718.285714285717</v>
      </c>
      <c r="AF76" s="177">
        <f t="shared" si="23"/>
        <v>64718.285714285717</v>
      </c>
      <c r="AG76" s="177">
        <f t="shared" si="23"/>
        <v>64718.285714285717</v>
      </c>
      <c r="AH76" s="177">
        <f t="shared" si="23"/>
        <v>64718.285714285717</v>
      </c>
      <c r="AI76" s="177">
        <f t="shared" si="23"/>
        <v>64718.285714285717</v>
      </c>
      <c r="AJ76" s="177">
        <f t="shared" si="23"/>
        <v>64718.285714285717</v>
      </c>
      <c r="AK76" s="177">
        <f t="shared" si="23"/>
        <v>64718.285714285717</v>
      </c>
    </row>
    <row r="77" spans="1:37" x14ac:dyDescent="0.2">
      <c r="A77" s="155" t="s">
        <v>265</v>
      </c>
      <c r="B77" s="177">
        <f t="shared" ref="B77:AK77" si="24">B69</f>
        <v>0</v>
      </c>
      <c r="C77" s="177">
        <f t="shared" si="24"/>
        <v>0</v>
      </c>
      <c r="D77" s="177">
        <f t="shared" si="24"/>
        <v>0</v>
      </c>
      <c r="E77" s="177">
        <f t="shared" si="24"/>
        <v>0</v>
      </c>
      <c r="F77" s="177">
        <f t="shared" si="24"/>
        <v>0</v>
      </c>
      <c r="G77" s="177">
        <f t="shared" si="24"/>
        <v>0</v>
      </c>
      <c r="H77" s="177">
        <f t="shared" si="24"/>
        <v>0</v>
      </c>
      <c r="I77" s="177">
        <f t="shared" si="24"/>
        <v>0</v>
      </c>
      <c r="J77" s="177">
        <f t="shared" si="24"/>
        <v>0</v>
      </c>
      <c r="K77" s="177">
        <f t="shared" si="24"/>
        <v>0</v>
      </c>
      <c r="L77" s="177">
        <f t="shared" si="24"/>
        <v>0</v>
      </c>
      <c r="M77" s="177">
        <f t="shared" si="24"/>
        <v>0</v>
      </c>
      <c r="N77" s="177">
        <f t="shared" si="24"/>
        <v>0</v>
      </c>
      <c r="O77" s="177">
        <f t="shared" si="24"/>
        <v>0</v>
      </c>
      <c r="P77" s="177">
        <f t="shared" si="24"/>
        <v>0</v>
      </c>
      <c r="Q77" s="177">
        <f t="shared" si="24"/>
        <v>0</v>
      </c>
      <c r="R77" s="177">
        <f t="shared" si="24"/>
        <v>0</v>
      </c>
      <c r="S77" s="177">
        <f t="shared" si="24"/>
        <v>0</v>
      </c>
      <c r="T77" s="177">
        <f t="shared" si="24"/>
        <v>0</v>
      </c>
      <c r="U77" s="177">
        <f t="shared" si="24"/>
        <v>0</v>
      </c>
      <c r="V77" s="177">
        <f t="shared" si="24"/>
        <v>0</v>
      </c>
      <c r="W77" s="177">
        <f t="shared" si="24"/>
        <v>0</v>
      </c>
      <c r="X77" s="177">
        <f t="shared" si="24"/>
        <v>0</v>
      </c>
      <c r="Y77" s="177">
        <f t="shared" si="24"/>
        <v>0</v>
      </c>
      <c r="Z77" s="177">
        <f t="shared" si="24"/>
        <v>0</v>
      </c>
      <c r="AA77" s="177">
        <f t="shared" si="24"/>
        <v>0</v>
      </c>
      <c r="AB77" s="177">
        <f t="shared" si="24"/>
        <v>0</v>
      </c>
      <c r="AC77" s="177">
        <f t="shared" si="24"/>
        <v>0</v>
      </c>
      <c r="AD77" s="177">
        <f t="shared" si="24"/>
        <v>0</v>
      </c>
      <c r="AE77" s="177">
        <f t="shared" si="24"/>
        <v>0</v>
      </c>
      <c r="AF77" s="177">
        <f t="shared" si="24"/>
        <v>0</v>
      </c>
      <c r="AG77" s="177">
        <f t="shared" si="24"/>
        <v>0</v>
      </c>
      <c r="AH77" s="177">
        <f t="shared" si="24"/>
        <v>0</v>
      </c>
      <c r="AI77" s="177">
        <f t="shared" si="24"/>
        <v>0</v>
      </c>
      <c r="AJ77" s="177">
        <f t="shared" si="24"/>
        <v>0</v>
      </c>
      <c r="AK77" s="177">
        <f t="shared" si="24"/>
        <v>0</v>
      </c>
    </row>
    <row r="78" spans="1:37" x14ac:dyDescent="0.2">
      <c r="A78" s="155" t="s">
        <v>264</v>
      </c>
      <c r="B78" s="177">
        <f>IF(SUM($B$71:B71)+SUM($A$78:A78)&gt;0,0,SUM($B$71:B71)-SUM($A$78:A78))</f>
        <v>0</v>
      </c>
      <c r="C78" s="177">
        <f>IF(SUM($B$71:C71)+SUM($A$78:B78)&gt;0,0,SUM($B$71:C71)-SUM($A$78:B78))</f>
        <v>0</v>
      </c>
      <c r="D78" s="177">
        <f>IF(SUM($B$71:D71)+SUM($A$78:C78)&gt;0,0,SUM($B$71:D71)-SUM($A$78:C78))</f>
        <v>0</v>
      </c>
      <c r="E78" s="177">
        <f>IF(SUM($B$71:E71)+SUM($A$78:D78)&gt;0,0,SUM($B$71:E71)-SUM($A$78:D78))</f>
        <v>0</v>
      </c>
      <c r="F78" s="177">
        <f>IF(SUM($B$71:F71)+SUM($A$78:E78)&gt;0,0,SUM($B$71:F71)-SUM($A$78:E78))</f>
        <v>0</v>
      </c>
      <c r="G78" s="177">
        <f>IF(SUM($B$71:G71)+SUM($A$78:F78)&gt;0,0,SUM($B$71:G71)-SUM($A$78:F78))</f>
        <v>0</v>
      </c>
      <c r="H78" s="177">
        <f>IF(SUM($B$71:H71)+SUM($A$78:G78)&gt;0,0,SUM($B$71:H71)-SUM($A$78:G78))</f>
        <v>0</v>
      </c>
      <c r="I78" s="177">
        <f>IF(SUM($B$71:I71)+SUM($A$78:H78)&gt;0,0,SUM($B$71:I71)-SUM($A$78:H78))</f>
        <v>0</v>
      </c>
      <c r="J78" s="177">
        <f>IF(SUM($B$71:J71)+SUM($A$78:I78)&gt;0,0,SUM($B$71:J71)-SUM($A$78:I78))</f>
        <v>0</v>
      </c>
      <c r="K78" s="177">
        <f>IF(SUM($B$71:K71)+SUM($A$78:J78)&gt;0,0,SUM($B$71:K71)-SUM($A$78:J78))</f>
        <v>0</v>
      </c>
      <c r="L78" s="177">
        <f>IF(SUM($B$71:L71)+SUM($A$78:K78)&gt;0,0,SUM($B$71:L71)-SUM($A$78:K78))</f>
        <v>0</v>
      </c>
      <c r="M78" s="177">
        <f>IF(SUM($B$71:M71)+SUM($A$78:L78)&gt;0,0,SUM($B$71:M71)-SUM($A$78:L78))</f>
        <v>0</v>
      </c>
      <c r="N78" s="177">
        <f>IF(SUM($B$71:N71)+SUM($A$78:M78)&gt;0,0,SUM($B$71:N71)-SUM($A$78:M78))</f>
        <v>0</v>
      </c>
      <c r="O78" s="177">
        <f>IF(SUM($B$71:O71)+SUM($A$78:N78)&gt;0,0,SUM($B$71:O71)-SUM($A$78:N78))</f>
        <v>0</v>
      </c>
      <c r="P78" s="177">
        <f>IF(SUM($B$71:P71)+SUM($A$78:O78)&gt;0,0,SUM($B$71:P71)-SUM($A$78:O78))</f>
        <v>0</v>
      </c>
      <c r="Q78" s="177">
        <f>IF(SUM($B$71:Q71)+SUM($A$78:P78)&gt;0,0,SUM($B$71:Q71)-SUM($A$78:P78))</f>
        <v>0</v>
      </c>
      <c r="R78" s="177">
        <f>IF(SUM($B$71:R71)+SUM($A$78:Q78)&gt;0,0,SUM($B$71:R71)-SUM($A$78:Q78))</f>
        <v>0</v>
      </c>
      <c r="S78" s="177">
        <f>IF(SUM($B$71:S71)+SUM($A$78:R78)&gt;0,0,SUM($B$71:S71)-SUM($A$78:R78))</f>
        <v>0</v>
      </c>
      <c r="T78" s="177">
        <f>IF(SUM($B$71:T71)+SUM($A$78:S78)&gt;0,0,SUM($B$71:T71)-SUM($A$78:S78))</f>
        <v>0</v>
      </c>
      <c r="U78" s="177">
        <f>IF(SUM($B$71:U71)+SUM($A$78:T78)&gt;0,0,SUM($B$71:U71)-SUM($A$78:T78))</f>
        <v>0</v>
      </c>
      <c r="V78" s="177">
        <f>IF(SUM($B$71:V71)+SUM($A$78:U78)&gt;0,0,SUM($B$71:V71)-SUM($A$78:U78))</f>
        <v>0</v>
      </c>
      <c r="W78" s="177">
        <f>IF(SUM($B$71:W71)+SUM($A$78:V78)&gt;0,0,SUM($B$71:W71)-SUM($A$78:V78))</f>
        <v>0</v>
      </c>
      <c r="X78" s="177">
        <f>IF(SUM($B$71:X71)+SUM($A$78:W78)&gt;0,0,SUM($B$71:X71)-SUM($A$78:W78))</f>
        <v>0</v>
      </c>
      <c r="Y78" s="177">
        <f>IF(SUM($B$71:Y71)+SUM($A$78:X78)&gt;0,0,SUM($B$71:Y71)-SUM($A$78:X78))</f>
        <v>0</v>
      </c>
      <c r="Z78" s="177">
        <f>IF(SUM($B$71:Z71)+SUM($A$78:Y78)&gt;0,0,SUM($B$71:Z71)-SUM($A$78:Y78))</f>
        <v>0</v>
      </c>
      <c r="AA78" s="177">
        <f>IF(SUM($B$71:AA71)+SUM($A$78:Z78)&gt;0,0,SUM($B$71:AA71)-SUM($A$78:Z78))</f>
        <v>0</v>
      </c>
      <c r="AB78" s="177">
        <f>IF(SUM($B$71:AB71)+SUM($A$78:AA78)&gt;0,0,SUM($B$71:AB71)-SUM($A$78:AA78))</f>
        <v>0</v>
      </c>
      <c r="AC78" s="177">
        <f>IF(SUM($B$71:AC71)+SUM($A$78:AB78)&gt;0,0,SUM($B$71:AC71)-SUM($A$78:AB78))</f>
        <v>0</v>
      </c>
      <c r="AD78" s="177">
        <f>IF(SUM($B$71:AD71)+SUM($A$78:AC78)&gt;0,0,SUM($B$71:AD71)-SUM($A$78:AC78))</f>
        <v>0</v>
      </c>
      <c r="AE78" s="177">
        <f>IF(SUM($B$71:AE71)+SUM($A$78:AD78)&gt;0,0,SUM($B$71:AE71)-SUM($A$78:AD78))</f>
        <v>0</v>
      </c>
      <c r="AF78" s="177">
        <f>IF(SUM($B$71:AF71)+SUM($A$78:AE78)&gt;0,0,SUM($B$71:AF71)-SUM($A$78:AE78))</f>
        <v>0</v>
      </c>
      <c r="AG78" s="177">
        <f>IF(SUM($B$71:AG71)+SUM($A$78:AF78)&gt;0,0,SUM($B$71:AG71)-SUM($A$78:AF78))</f>
        <v>0</v>
      </c>
      <c r="AH78" s="177">
        <f>IF(SUM($B$71:AH71)+SUM($A$78:AG78)&gt;0,0,SUM($B$71:AH71)-SUM($A$78:AG78))</f>
        <v>0</v>
      </c>
      <c r="AI78" s="177">
        <f>IF(SUM($B$71:AI71)+SUM($A$78:AH78)&gt;0,0,SUM($B$71:AI71)-SUM($A$78:AH78))</f>
        <v>0</v>
      </c>
      <c r="AJ78" s="177">
        <f>IF(SUM($B$71:AJ71)+SUM($A$78:AI78)&gt;0,0,SUM($B$71:AJ71)-SUM($A$78:AI78))</f>
        <v>0</v>
      </c>
      <c r="AK78" s="177">
        <f>IF(SUM($B$71:AK71)+SUM($A$78:AJ78)&gt;0,0,SUM($B$71:AK71)-SUM($A$78:AJ78))</f>
        <v>0</v>
      </c>
    </row>
    <row r="79" spans="1:37" x14ac:dyDescent="0.2">
      <c r="A79" s="155" t="s">
        <v>263</v>
      </c>
      <c r="B79" s="177">
        <f>IF(((SUM($B$59:B59)+SUM($B$61:B64))+SUM($B$81:B81))&lt;0,((SUM($B$59:B59)+SUM($B$61:B64))+SUM($B$81:B81))*0.2-SUM($A$79:A79),IF(SUM(A$79:$B79)&lt;0,0-SUM(A$79:$B79),0))</f>
        <v>-453028</v>
      </c>
      <c r="C79" s="177">
        <f>IF(((SUM($B$59:C59)+SUM($B$61:C64))+SUM($B$81:C81))&lt;0,((SUM($B$59:C59)+SUM($B$61:C64))+SUM($B$81:C81))*0.2-SUM($A$79:B79),IF(SUM(B$79:$B79)&lt;0,0-SUM(B$79:$B79),0))</f>
        <v>-4989.8678454400506</v>
      </c>
      <c r="D79" s="177">
        <f>IF(((SUM($B$59:D59)+SUM($B$61:D64))+SUM($B$81:D81))&lt;0,((SUM($B$59:D59)+SUM($B$61:D64))+SUM($B$81:D81))*0.2-SUM($A$79:C79),IF(SUM($B$79:C79)&lt;0,0-SUM($B$79:C79),0))</f>
        <v>-5224.3916341756121</v>
      </c>
      <c r="E79" s="177">
        <f>IF(((SUM($B$59:E59)+SUM($B$61:E64))+SUM($B$81:E81))&lt;0,((SUM($B$59:E59)+SUM($B$61:E64))+SUM($B$81:E81))*0.2-SUM($A$79:D79),IF(SUM($B$79:D79)&lt;0,0-SUM($B$79:D79),0))</f>
        <v>-5469.9380409820005</v>
      </c>
      <c r="F79" s="177">
        <f>IF(((SUM($B$59:F59)+SUM($B$61:F64))+SUM($B$81:F81))&lt;0,((SUM($B$59:F59)+SUM($B$61:F64))+SUM($B$81:F81))*0.2-SUM($A$79:E79),IF(SUM($B$79:E79)&lt;0,0-SUM($B$79:E79),0))</f>
        <v>-5727.0251289081061</v>
      </c>
      <c r="G79" s="177">
        <f>IF(((SUM($B$59:G59)+SUM($B$61:G64))+SUM($B$81:G81))&lt;0,((SUM($B$59:G59)+SUM($B$61:G64))+SUM($B$81:G81))*0.2-SUM($A$79:F79),IF(SUM($B$79:F79)&lt;0,0-SUM($B$79:F79),0))</f>
        <v>-5996.1953099666862</v>
      </c>
      <c r="H79" s="177">
        <f>IF(((SUM($B$59:H59)+SUM($B$61:H64))+SUM($B$81:H81))&lt;0,((SUM($B$59:H59)+SUM($B$61:H64))+SUM($B$81:H81))*0.2-SUM($A$79:G79),IF(SUM($B$79:G79)&lt;0,0-SUM($B$79:G79),0))</f>
        <v>-6278.0164895352209</v>
      </c>
      <c r="I79" s="177">
        <f>IF(((SUM($B$59:I59)+SUM($B$61:I64))+SUM($B$81:I81))&lt;0,((SUM($B$59:I59)+SUM($B$61:I64))+SUM($B$81:I81))*0.2-SUM($A$79:H79),IF(SUM($B$79:H79)&lt;0,0-SUM($B$79:H79),0))</f>
        <v>-6573.0832645433838</v>
      </c>
      <c r="J79" s="177">
        <f>IF(((SUM($B$59:J59)+SUM($B$61:J64))+SUM($B$81:J81))&lt;0,((SUM($B$59:J59)+SUM($B$61:J64))+SUM($B$81:J81))*0.2-SUM($A$79:I79),IF(SUM($B$79:I79)&lt;0,0-SUM($B$79:I79),0))</f>
        <v>-6882.0181779769482</v>
      </c>
      <c r="K79" s="177">
        <f>IF(((SUM($B$59:K59)+SUM($B$61:K64))+SUM($B$81:K81))&lt;0,((SUM($B$59:K59)+SUM($B$61:K64))+SUM($B$81:K81))*0.2-SUM($A$79:J79),IF(SUM($B$79:J79)&lt;0,0-SUM($B$79:J79),0))</f>
        <v>-7205.4730323418044</v>
      </c>
      <c r="L79" s="177">
        <f>IF(((SUM($B$59:L59)+SUM($B$61:L64))+SUM($B$81:L81))&lt;0,((SUM($B$59:L59)+SUM($B$61:L64))+SUM($B$81:L81))*0.2-SUM($A$79:K79),IF(SUM($B$79:K79)&lt;0,0-SUM($B$79:K79),0))</f>
        <v>-7544.1302648618584</v>
      </c>
      <c r="M79" s="177">
        <f>IF(((SUM($B$59:M59)+SUM($B$61:M64))+SUM($B$81:M81))&lt;0,((SUM($B$59:M59)+SUM($B$61:M64))+SUM($B$81:M81))*0.2-SUM($A$79:L79),IF(SUM($B$79:L79)&lt;0,0-SUM($B$79:L79),0))</f>
        <v>-7898.7043873103103</v>
      </c>
      <c r="N79" s="177">
        <f>IF(((SUM($B$59:N59)+SUM($B$61:N64))+SUM($B$81:N81))&lt;0,((SUM($B$59:N59)+SUM($B$61:N64))+SUM($B$81:N81))*0.2-SUM($A$79:M79),IF(SUM($B$79:M79)&lt;0,0-SUM($B$79:M79),0))</f>
        <v>-8269.9434935139725</v>
      </c>
      <c r="O79" s="177">
        <f>IF(((SUM($B$59:O59)+SUM($B$61:O64))+SUM($B$81:O81))&lt;0,((SUM($B$59:O59)+SUM($B$61:O64))+SUM($B$81:O81))*0.2-SUM($A$79:N79),IF(SUM($B$79:N79)&lt;0,0-SUM($B$79:N79),0))</f>
        <v>-8658.6308377091773</v>
      </c>
      <c r="P79" s="177">
        <f>IF(((SUM($B$59:P59)+SUM($B$61:P64))+SUM($B$81:P81))&lt;0,((SUM($B$59:P59)+SUM($B$61:P64))+SUM($B$81:P81))*0.2-SUM($A$79:O79),IF(SUM($B$79:O79)&lt;0,0-SUM($B$79:O79),0))</f>
        <v>-9065.5864870814839</v>
      </c>
      <c r="Q79" s="177">
        <f>IF(((SUM($B$59:Q59)+SUM($B$61:Q64))+SUM($B$81:Q81))&lt;0,((SUM($B$59:Q59)+SUM($B$61:Q64))+SUM($B$81:Q81))*0.2-SUM($A$79:P79),IF(SUM($B$79:P79)&lt;0,0-SUM($B$79:P79),0))</f>
        <v>-9491.6690519741969</v>
      </c>
      <c r="R79" s="177">
        <f>IF(((SUM($B$59:R59)+SUM($B$61:R64))+SUM($B$81:R81))&lt;0,((SUM($B$59:R59)+SUM($B$61:R64))+SUM($B$81:R81))*0.2-SUM($A$79:Q79),IF(SUM($B$79:Q79)&lt;0,0-SUM($B$79:Q79),0))</f>
        <v>-9937.7774974171771</v>
      </c>
      <c r="S79" s="177">
        <f>IF(((SUM($B$59:S59)+SUM($B$61:S64))+SUM($B$81:S81))&lt;0,((SUM($B$59:S59)+SUM($B$61:S64))+SUM($B$81:S81))*0.2-SUM($A$79:R79),IF(SUM($B$79:R79)&lt;0,0-SUM($B$79:R79),0))</f>
        <v>-10404.853039795649</v>
      </c>
      <c r="T79" s="177">
        <f>IF(((SUM($B$59:T59)+SUM($B$61:T64))+SUM($B$81:T81))&lt;0,((SUM($B$59:T59)+SUM($B$61:T64))+SUM($B$81:T81))*0.2-SUM($A$79:S79),IF(SUM($B$79:S79)&lt;0,0-SUM($B$79:S79),0))</f>
        <v>-10893.881132666022</v>
      </c>
      <c r="U79" s="177">
        <f>IF(((SUM($B$59:U59)+SUM($B$61:U64))+SUM($B$81:U81))&lt;0,((SUM($B$59:U59)+SUM($B$61:U64))+SUM($B$81:U81))*0.2-SUM($A$79:T79),IF(SUM($B$79:T79)&lt;0,0-SUM($B$79:T79),0))</f>
        <v>-11405.893545901403</v>
      </c>
      <c r="V79" s="177">
        <f>IF(((SUM($B$59:V59)+SUM($B$61:V64))+SUM($B$81:V81))&lt;0,((SUM($B$59:V59)+SUM($B$61:V64))+SUM($B$81:V81))*0.2-SUM($A$79:U79),IF(SUM($B$79:U79)&lt;0,0-SUM($B$79:U79),0))</f>
        <v>-11941.970542558818</v>
      </c>
      <c r="W79" s="177">
        <f>IF(((SUM($B$59:W59)+SUM($B$61:W64))+SUM($B$81:W81))&lt;0,((SUM($B$59:W59)+SUM($B$61:W64))+SUM($B$81:W81))*0.2-SUM($A$79:V79),IF(SUM($B$79:V79)&lt;0,0-SUM($B$79:V79),0))</f>
        <v>-12503.243158058962</v>
      </c>
      <c r="X79" s="177">
        <f>IF(((SUM($B$59:X59)+SUM($B$61:X64))+SUM($B$81:X81))&lt;0,((SUM($B$59:X59)+SUM($B$61:X64))+SUM($B$81:X81))*0.2-SUM($A$79:W79),IF(SUM($B$79:W79)&lt;0,0-SUM($B$79:W79),0))</f>
        <v>-13090.895586487837</v>
      </c>
      <c r="Y79" s="177">
        <f>IF(((SUM($B$59:Y59)+SUM($B$61:Y64))+SUM($B$81:Y81))&lt;0,((SUM($B$59:Y59)+SUM($B$61:Y64))+SUM($B$81:Y81))*0.2-SUM($A$79:X79),IF(SUM($B$79:X79)&lt;0,0-SUM($B$79:X79),0))</f>
        <v>-13706.167679052684</v>
      </c>
      <c r="Z79" s="177">
        <f>IF(((SUM($B$59:Z59)+SUM($B$61:Z64))+SUM($B$81:Z81))&lt;0,((SUM($B$59:Z59)+SUM($B$61:Z64))+SUM($B$81:Z81))*0.2-SUM($A$79:Y79),IF(SUM($B$79:Y79)&lt;0,0-SUM($B$79:Y79),0))</f>
        <v>-14350.357559968135</v>
      </c>
      <c r="AA79" s="177">
        <f>IF(((SUM($B$59:AA59)+SUM($B$61:AA64))+SUM($B$81:AA81))&lt;0,((SUM($B$59:AA59)+SUM($B$61:AA64))+SUM($B$81:AA81))*0.2-SUM($A$79:Z79),IF(SUM($B$79:Z79)&lt;0,0-SUM($B$79:Z79),0))</f>
        <v>-15024.824365286739</v>
      </c>
      <c r="AB79" s="177">
        <f>IF(((SUM($B$59:AB59)+SUM($B$61:AB64))+SUM($B$81:AB81))&lt;0,((SUM($B$59:AB59)+SUM($B$61:AB64))+SUM($B$81:AB81))*0.2-SUM($A$79:AA79),IF(SUM($B$79:AA79)&lt;0,0-SUM($B$79:AA79),0))</f>
        <v>-15730.991110455012</v>
      </c>
      <c r="AC79" s="177">
        <f>IF(((SUM($B$59:AC59)+SUM($B$61:AC64))+SUM($B$81:AC81))&lt;0,((SUM($B$59:AC59)+SUM($B$61:AC64))+SUM($B$81:AC81))*0.2-SUM($A$79:AB79),IF(SUM($B$79:AB79)&lt;0,0-SUM($B$79:AB79),0))</f>
        <v>-16470.347692646668</v>
      </c>
      <c r="AD79" s="177">
        <f>IF(((SUM($B$59:AD59)+SUM($B$61:AD64))+SUM($B$81:AD81))&lt;0,((SUM($B$59:AD59)+SUM($B$61:AD64))+SUM($B$81:AD81))*0.2-SUM($A$79:AC79),IF(SUM($B$79:AC79)&lt;0,0-SUM($B$79:AC79),0))</f>
        <v>-17244.45403420087</v>
      </c>
      <c r="AE79" s="177">
        <f>IF(((SUM($B$59:AE59)+SUM($B$61:AE64))+SUM($B$81:AE81))&lt;0,((SUM($B$59:AE59)+SUM($B$61:AE64))+SUM($B$81:AE81))*0.2-SUM($A$79:AD79),IF(SUM($B$79:AD79)&lt;0,0-SUM($B$79:AD79),0))</f>
        <v>-18054.943373808404</v>
      </c>
      <c r="AF79" s="177">
        <f>IF(((SUM($B$59:AF59)+SUM($B$61:AF64))+SUM($B$81:AF81))&lt;0,((SUM($B$59:AF59)+SUM($B$61:AF64))+SUM($B$81:AF81))*0.2-SUM($A$79:AE79),IF(SUM($B$79:AE79)&lt;0,0-SUM($B$79:AE79),0))</f>
        <v>-18903.525712377275</v>
      </c>
      <c r="AG79" s="177">
        <f>IF(((SUM($B$59:AG59)+SUM($B$61:AG64))+SUM($B$81:AG81))&lt;0,((SUM($B$59:AG59)+SUM($B$61:AG64))+SUM($B$81:AG81))*0.2-SUM($A$79:AF79),IF(SUM($B$79:AF79)&lt;0,0-SUM($B$79:AF79),0))</f>
        <v>-19791.991420859122</v>
      </c>
      <c r="AH79" s="177">
        <f>IF(((SUM($B$59:AH59)+SUM($B$61:AH64))+SUM($B$81:AH81))&lt;0,((SUM($B$59:AH59)+SUM($B$61:AH64))+SUM($B$81:AH81))*0.2-SUM($A$79:AG79),IF(SUM($B$79:AG79)&lt;0,0-SUM($B$79:AG79),0))</f>
        <v>-20722.21501763945</v>
      </c>
      <c r="AI79" s="177">
        <f>IF(((SUM($B$59:AI59)+SUM($B$61:AI64))+SUM($B$81:AI81))&lt;0,((SUM($B$59:AI59)+SUM($B$61:AI64))+SUM($B$81:AI81))*0.2-SUM($A$79:AH79),IF(SUM($B$79:AH79)&lt;0,0-SUM($B$79:AH79),0))</f>
        <v>-21696.159123468562</v>
      </c>
      <c r="AJ79" s="177">
        <f>IF(((SUM($B$59:AJ59)+SUM($B$61:AJ64))+SUM($B$81:AJ81))&lt;0,((SUM($B$59:AJ59)+SUM($B$61:AJ64))+SUM($B$81:AJ81))*0.2-SUM($A$79:AI79),IF(SUM($B$79:AI79)&lt;0,0-SUM($B$79:AI79),0))</f>
        <v>-22715.87860227155</v>
      </c>
      <c r="AK79" s="177">
        <f>IF(((SUM($B$59:AK59)+SUM($B$61:AK64))+SUM($B$81:AK81))&lt;0,((SUM($B$59:AK59)+SUM($B$61:AK64))+SUM($B$81:AK81))*0.2-SUM($A$79:AJ79),IF(SUM($B$79:AJ79)&lt;0,0-SUM($B$79:AJ79),0))</f>
        <v>-23783.524896578281</v>
      </c>
    </row>
    <row r="80" spans="1:37" x14ac:dyDescent="0.2">
      <c r="A80" s="155" t="s">
        <v>262</v>
      </c>
      <c r="B80" s="177">
        <f>-B59*(B39)</f>
        <v>0</v>
      </c>
      <c r="C80" s="177">
        <f t="shared" ref="C80:AK80" si="25">-(C59-B59)*$B$39</f>
        <v>0</v>
      </c>
      <c r="D80" s="177">
        <f t="shared" si="25"/>
        <v>0</v>
      </c>
      <c r="E80" s="177">
        <f t="shared" si="25"/>
        <v>0</v>
      </c>
      <c r="F80" s="177">
        <f t="shared" si="25"/>
        <v>0</v>
      </c>
      <c r="G80" s="177">
        <f t="shared" si="25"/>
        <v>0</v>
      </c>
      <c r="H80" s="177">
        <f t="shared" si="25"/>
        <v>0</v>
      </c>
      <c r="I80" s="177">
        <f t="shared" si="25"/>
        <v>0</v>
      </c>
      <c r="J80" s="177">
        <f t="shared" si="25"/>
        <v>0</v>
      </c>
      <c r="K80" s="177">
        <f t="shared" si="25"/>
        <v>0</v>
      </c>
      <c r="L80" s="177">
        <f t="shared" si="25"/>
        <v>0</v>
      </c>
      <c r="M80" s="177">
        <f t="shared" si="25"/>
        <v>0</v>
      </c>
      <c r="N80" s="177">
        <f t="shared" si="25"/>
        <v>0</v>
      </c>
      <c r="O80" s="177">
        <f t="shared" si="25"/>
        <v>0</v>
      </c>
      <c r="P80" s="177">
        <f t="shared" si="25"/>
        <v>0</v>
      </c>
      <c r="Q80" s="177">
        <f t="shared" si="25"/>
        <v>0</v>
      </c>
      <c r="R80" s="177">
        <f t="shared" si="25"/>
        <v>0</v>
      </c>
      <c r="S80" s="177">
        <f t="shared" si="25"/>
        <v>0</v>
      </c>
      <c r="T80" s="177">
        <f t="shared" si="25"/>
        <v>0</v>
      </c>
      <c r="U80" s="177">
        <f t="shared" si="25"/>
        <v>0</v>
      </c>
      <c r="V80" s="177">
        <f t="shared" si="25"/>
        <v>0</v>
      </c>
      <c r="W80" s="177">
        <f t="shared" si="25"/>
        <v>0</v>
      </c>
      <c r="X80" s="177">
        <f t="shared" si="25"/>
        <v>0</v>
      </c>
      <c r="Y80" s="177">
        <f t="shared" si="25"/>
        <v>0</v>
      </c>
      <c r="Z80" s="177">
        <f t="shared" si="25"/>
        <v>0</v>
      </c>
      <c r="AA80" s="177">
        <f t="shared" si="25"/>
        <v>0</v>
      </c>
      <c r="AB80" s="177">
        <f t="shared" si="25"/>
        <v>0</v>
      </c>
      <c r="AC80" s="177">
        <f t="shared" si="25"/>
        <v>0</v>
      </c>
      <c r="AD80" s="177">
        <f t="shared" si="25"/>
        <v>0</v>
      </c>
      <c r="AE80" s="177">
        <f t="shared" si="25"/>
        <v>0</v>
      </c>
      <c r="AF80" s="177">
        <f t="shared" si="25"/>
        <v>0</v>
      </c>
      <c r="AG80" s="177">
        <f t="shared" si="25"/>
        <v>0</v>
      </c>
      <c r="AH80" s="177">
        <f t="shared" si="25"/>
        <v>0</v>
      </c>
      <c r="AI80" s="177">
        <f t="shared" si="25"/>
        <v>0</v>
      </c>
      <c r="AJ80" s="177">
        <f t="shared" si="25"/>
        <v>0</v>
      </c>
      <c r="AK80" s="177">
        <f t="shared" si="25"/>
        <v>0</v>
      </c>
    </row>
    <row r="81" spans="1:37" x14ac:dyDescent="0.2">
      <c r="A81" s="155" t="s">
        <v>482</v>
      </c>
      <c r="B81" s="177">
        <f>'6.2. Паспорт фин осв ввод'!C30*-1*1000000</f>
        <v>-2265140</v>
      </c>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c r="AC81" s="177"/>
      <c r="AD81" s="177"/>
      <c r="AE81" s="177"/>
      <c r="AF81" s="177"/>
      <c r="AG81" s="177"/>
      <c r="AH81" s="177"/>
      <c r="AI81" s="177"/>
      <c r="AJ81" s="177"/>
      <c r="AK81" s="177"/>
    </row>
    <row r="82" spans="1:37" x14ac:dyDescent="0.2">
      <c r="A82" s="155" t="s">
        <v>261</v>
      </c>
      <c r="B82" s="177">
        <f t="shared" ref="B82:AK82" si="26">B54-B55</f>
        <v>0</v>
      </c>
      <c r="C82" s="177">
        <f t="shared" si="26"/>
        <v>0</v>
      </c>
      <c r="D82" s="177">
        <f t="shared" si="26"/>
        <v>0</v>
      </c>
      <c r="E82" s="177">
        <f t="shared" si="26"/>
        <v>0</v>
      </c>
      <c r="F82" s="177">
        <f t="shared" si="26"/>
        <v>0</v>
      </c>
      <c r="G82" s="177">
        <f t="shared" si="26"/>
        <v>0</v>
      </c>
      <c r="H82" s="177">
        <f t="shared" si="26"/>
        <v>0</v>
      </c>
      <c r="I82" s="177">
        <f t="shared" si="26"/>
        <v>0</v>
      </c>
      <c r="J82" s="177">
        <f t="shared" si="26"/>
        <v>0</v>
      </c>
      <c r="K82" s="177">
        <f t="shared" si="26"/>
        <v>0</v>
      </c>
      <c r="L82" s="177">
        <f t="shared" si="26"/>
        <v>0</v>
      </c>
      <c r="M82" s="177">
        <f t="shared" si="26"/>
        <v>0</v>
      </c>
      <c r="N82" s="177">
        <f t="shared" si="26"/>
        <v>0</v>
      </c>
      <c r="O82" s="177">
        <f t="shared" si="26"/>
        <v>0</v>
      </c>
      <c r="P82" s="177">
        <f t="shared" si="26"/>
        <v>0</v>
      </c>
      <c r="Q82" s="177">
        <f t="shared" si="26"/>
        <v>0</v>
      </c>
      <c r="R82" s="177">
        <f t="shared" si="26"/>
        <v>0</v>
      </c>
      <c r="S82" s="177">
        <f t="shared" si="26"/>
        <v>0</v>
      </c>
      <c r="T82" s="177">
        <f t="shared" si="26"/>
        <v>0</v>
      </c>
      <c r="U82" s="177">
        <f t="shared" si="26"/>
        <v>0</v>
      </c>
      <c r="V82" s="177">
        <f t="shared" si="26"/>
        <v>0</v>
      </c>
      <c r="W82" s="177">
        <f t="shared" si="26"/>
        <v>0</v>
      </c>
      <c r="X82" s="177">
        <f t="shared" si="26"/>
        <v>0</v>
      </c>
      <c r="Y82" s="177">
        <f t="shared" si="26"/>
        <v>0</v>
      </c>
      <c r="Z82" s="177">
        <f t="shared" si="26"/>
        <v>0</v>
      </c>
      <c r="AA82" s="177">
        <f t="shared" si="26"/>
        <v>0</v>
      </c>
      <c r="AB82" s="177">
        <f t="shared" si="26"/>
        <v>0</v>
      </c>
      <c r="AC82" s="177">
        <f t="shared" si="26"/>
        <v>0</v>
      </c>
      <c r="AD82" s="177">
        <f t="shared" si="26"/>
        <v>0</v>
      </c>
      <c r="AE82" s="177">
        <f t="shared" si="26"/>
        <v>0</v>
      </c>
      <c r="AF82" s="177">
        <f t="shared" si="26"/>
        <v>0</v>
      </c>
      <c r="AG82" s="177">
        <f t="shared" si="26"/>
        <v>0</v>
      </c>
      <c r="AH82" s="177">
        <f t="shared" si="26"/>
        <v>0</v>
      </c>
      <c r="AI82" s="177">
        <f t="shared" si="26"/>
        <v>0</v>
      </c>
      <c r="AJ82" s="177">
        <f t="shared" si="26"/>
        <v>0</v>
      </c>
      <c r="AK82" s="177">
        <f t="shared" si="26"/>
        <v>0</v>
      </c>
    </row>
    <row r="83" spans="1:37" ht="14.25" x14ac:dyDescent="0.2">
      <c r="A83" s="156" t="s">
        <v>260</v>
      </c>
      <c r="B83" s="178">
        <f>SUM(B75:B82)</f>
        <v>-2718168</v>
      </c>
      <c r="C83" s="178">
        <f t="shared" ref="C83:V83" si="27">SUM(C75:C82)</f>
        <v>-29939.207072640049</v>
      </c>
      <c r="D83" s="178">
        <f t="shared" si="27"/>
        <v>-31346.349805054015</v>
      </c>
      <c r="E83" s="178">
        <f t="shared" si="27"/>
        <v>-32819.628245891676</v>
      </c>
      <c r="F83" s="178">
        <f t="shared" si="27"/>
        <v>-34362.150773448542</v>
      </c>
      <c r="G83" s="178">
        <f t="shared" si="27"/>
        <v>-35977.171859800517</v>
      </c>
      <c r="H83" s="178">
        <f t="shared" si="27"/>
        <v>-37668.098937211245</v>
      </c>
      <c r="I83" s="178">
        <f t="shared" si="27"/>
        <v>-39438.499587260179</v>
      </c>
      <c r="J83" s="178">
        <f t="shared" si="27"/>
        <v>-41292.109067861435</v>
      </c>
      <c r="K83" s="178">
        <f t="shared" si="27"/>
        <v>-43232.838194050863</v>
      </c>
      <c r="L83" s="178">
        <f t="shared" si="27"/>
        <v>-45264.781589171231</v>
      </c>
      <c r="M83" s="178">
        <f t="shared" si="27"/>
        <v>-47392.226323862233</v>
      </c>
      <c r="N83" s="178">
        <f t="shared" si="27"/>
        <v>-49619.660961083828</v>
      </c>
      <c r="O83" s="178">
        <f t="shared" si="27"/>
        <v>-51951.785026254824</v>
      </c>
      <c r="P83" s="178">
        <f t="shared" si="27"/>
        <v>-54393.518922488765</v>
      </c>
      <c r="Q83" s="178">
        <f t="shared" si="27"/>
        <v>-56950.014311845611</v>
      </c>
      <c r="R83" s="178">
        <f t="shared" si="27"/>
        <v>-59626.66498450256</v>
      </c>
      <c r="S83" s="178">
        <f t="shared" si="27"/>
        <v>-62429.118238774034</v>
      </c>
      <c r="T83" s="178">
        <f t="shared" si="27"/>
        <v>-65363.286795996384</v>
      </c>
      <c r="U83" s="178">
        <f t="shared" si="27"/>
        <v>-68435.361275408301</v>
      </c>
      <c r="V83" s="178">
        <f t="shared" si="27"/>
        <v>-71651.82325535253</v>
      </c>
      <c r="W83" s="178">
        <f>SUM(W75:W82)</f>
        <v>-75019.458948353975</v>
      </c>
      <c r="X83" s="178">
        <f>SUM(X75:X82)</f>
        <v>-78545.373518926703</v>
      </c>
      <c r="Y83" s="178">
        <f>SUM(Y75:Y82)</f>
        <v>-82237.006074316188</v>
      </c>
      <c r="Z83" s="178">
        <f>SUM(Z75:Z82)</f>
        <v>-86102.145359809016</v>
      </c>
      <c r="AA83" s="178">
        <f t="shared" ref="AA83:AK83" si="28">SUM(AA75:AA82)</f>
        <v>-90148.946191720112</v>
      </c>
      <c r="AB83" s="178">
        <f t="shared" si="28"/>
        <v>-94385.94666273077</v>
      </c>
      <c r="AC83" s="178">
        <f t="shared" si="28"/>
        <v>-98822.086155879369</v>
      </c>
      <c r="AD83" s="178">
        <f t="shared" si="28"/>
        <v>-103466.72420520551</v>
      </c>
      <c r="AE83" s="178">
        <f t="shared" si="28"/>
        <v>-108329.66024285025</v>
      </c>
      <c r="AF83" s="178">
        <f t="shared" si="28"/>
        <v>-113421.15427426409</v>
      </c>
      <c r="AG83" s="178">
        <f t="shared" si="28"/>
        <v>-118751.94852515461</v>
      </c>
      <c r="AH83" s="178">
        <f t="shared" si="28"/>
        <v>-124333.29010583682</v>
      </c>
      <c r="AI83" s="178">
        <f t="shared" si="28"/>
        <v>-130176.9547408112</v>
      </c>
      <c r="AJ83" s="178">
        <f t="shared" si="28"/>
        <v>-136295.2716136293</v>
      </c>
      <c r="AK83" s="178">
        <f t="shared" si="28"/>
        <v>-142701.14937946983</v>
      </c>
    </row>
    <row r="84" spans="1:37" ht="14.25" x14ac:dyDescent="0.2">
      <c r="A84" s="156" t="s">
        <v>259</v>
      </c>
      <c r="B84" s="178">
        <f>SUM($B$83:B83)</f>
        <v>-2718168</v>
      </c>
      <c r="C84" s="178">
        <f>SUM($B$83:C83)</f>
        <v>-2748107.2070726398</v>
      </c>
      <c r="D84" s="178">
        <f>SUM($B$83:D83)</f>
        <v>-2779453.5568776936</v>
      </c>
      <c r="E84" s="178">
        <f>SUM($B$83:E83)</f>
        <v>-2812273.1851235852</v>
      </c>
      <c r="F84" s="178">
        <f>SUM($B$83:F83)</f>
        <v>-2846635.3358970336</v>
      </c>
      <c r="G84" s="178">
        <f>SUM($B$83:G83)</f>
        <v>-2882612.5077568339</v>
      </c>
      <c r="H84" s="178">
        <f>SUM($B$83:H83)</f>
        <v>-2920280.606694045</v>
      </c>
      <c r="I84" s="178">
        <f>SUM($B$83:I83)</f>
        <v>-2959719.1062813052</v>
      </c>
      <c r="J84" s="178">
        <f>SUM($B$83:J83)</f>
        <v>-3001011.2153491667</v>
      </c>
      <c r="K84" s="178">
        <f>SUM($B$83:K83)</f>
        <v>-3044244.0535432175</v>
      </c>
      <c r="L84" s="178">
        <f>SUM($B$83:L83)</f>
        <v>-3089508.8351323889</v>
      </c>
      <c r="M84" s="178">
        <f>SUM($B$83:M83)</f>
        <v>-3136901.061456251</v>
      </c>
      <c r="N84" s="178">
        <f>SUM($B$83:N83)</f>
        <v>-3186520.7224173346</v>
      </c>
      <c r="O84" s="178">
        <f>SUM($B$83:O83)</f>
        <v>-3238472.5074435892</v>
      </c>
      <c r="P84" s="178">
        <f>SUM($B$83:P83)</f>
        <v>-3292866.0263660778</v>
      </c>
      <c r="Q84" s="178">
        <f>SUM($B$83:Q83)</f>
        <v>-3349816.0406779232</v>
      </c>
      <c r="R84" s="178">
        <f>SUM($B$83:R83)</f>
        <v>-3409442.7056624256</v>
      </c>
      <c r="S84" s="178">
        <f>SUM($B$83:S83)</f>
        <v>-3471871.8239011997</v>
      </c>
      <c r="T84" s="178">
        <f>SUM($B$83:T83)</f>
        <v>-3537235.1106971963</v>
      </c>
      <c r="U84" s="178">
        <f>SUM($B$83:U83)</f>
        <v>-3605670.4719726047</v>
      </c>
      <c r="V84" s="178">
        <f>SUM($B$83:V83)</f>
        <v>-3677322.2952279574</v>
      </c>
      <c r="W84" s="178">
        <f>SUM($B$83:W83)</f>
        <v>-3752341.7541763112</v>
      </c>
      <c r="X84" s="178">
        <f>SUM($B$83:X83)</f>
        <v>-3830887.1276952378</v>
      </c>
      <c r="Y84" s="178">
        <f>SUM($B$83:Y83)</f>
        <v>-3913124.1337695541</v>
      </c>
      <c r="Z84" s="178">
        <f>SUM($B$83:Z83)</f>
        <v>-3999226.2791293631</v>
      </c>
      <c r="AA84" s="178">
        <f>SUM($B$83:AA83)</f>
        <v>-4089375.2253210833</v>
      </c>
      <c r="AB84" s="178">
        <f>SUM($B$83:AB83)</f>
        <v>-4183761.1719838139</v>
      </c>
      <c r="AC84" s="178">
        <f>SUM($B$83:AC83)</f>
        <v>-4282583.2581396932</v>
      </c>
      <c r="AD84" s="178">
        <f>SUM($B$83:AD83)</f>
        <v>-4386049.9823448984</v>
      </c>
      <c r="AE84" s="178">
        <f>SUM($B$83:AE83)</f>
        <v>-4494379.6425877484</v>
      </c>
      <c r="AF84" s="178">
        <f>SUM($B$83:AF83)</f>
        <v>-4607800.7968620127</v>
      </c>
      <c r="AG84" s="178">
        <f>SUM($B$83:AG83)</f>
        <v>-4726552.7453871677</v>
      </c>
      <c r="AH84" s="178">
        <f>SUM($B$83:AH83)</f>
        <v>-4850886.0354930041</v>
      </c>
      <c r="AI84" s="178">
        <f>SUM($B$83:AI83)</f>
        <v>-4981062.9902338153</v>
      </c>
      <c r="AJ84" s="178">
        <f>SUM($B$83:AJ83)</f>
        <v>-5117358.2618474448</v>
      </c>
      <c r="AK84" s="178">
        <f>SUM($B$83:AK83)</f>
        <v>-5260059.4112269143</v>
      </c>
    </row>
    <row r="85" spans="1:37" x14ac:dyDescent="0.2">
      <c r="A85" s="155" t="s">
        <v>483</v>
      </c>
      <c r="B85" s="179">
        <f t="shared" ref="B85:AK85" si="29">1/POWER((1+$B$44),B73)</f>
        <v>0.94491118252306794</v>
      </c>
      <c r="C85" s="179">
        <f t="shared" si="29"/>
        <v>0.84367069868131062</v>
      </c>
      <c r="D85" s="179">
        <f t="shared" si="29"/>
        <v>0.75327740953688449</v>
      </c>
      <c r="E85" s="179">
        <f t="shared" si="29"/>
        <v>0.67256911565793243</v>
      </c>
      <c r="F85" s="179">
        <f t="shared" si="29"/>
        <v>0.60050813898029676</v>
      </c>
      <c r="G85" s="179">
        <f t="shared" si="29"/>
        <v>0.53616798123240783</v>
      </c>
      <c r="H85" s="179">
        <f t="shared" si="29"/>
        <v>0.47872141181464972</v>
      </c>
      <c r="I85" s="179">
        <f t="shared" si="29"/>
        <v>0.42742983197736584</v>
      </c>
      <c r="J85" s="179">
        <f t="shared" si="29"/>
        <v>0.38163377855121944</v>
      </c>
      <c r="K85" s="179">
        <f t="shared" si="29"/>
        <v>0.34074444513501739</v>
      </c>
      <c r="L85" s="179">
        <f t="shared" si="29"/>
        <v>0.30423611172769405</v>
      </c>
      <c r="M85" s="179">
        <f t="shared" si="29"/>
        <v>0.27163938547115535</v>
      </c>
      <c r="N85" s="179">
        <f t="shared" si="29"/>
        <v>0.24253516559924582</v>
      </c>
      <c r="O85" s="179">
        <f t="shared" si="29"/>
        <v>0.21654925499932662</v>
      </c>
      <c r="P85" s="179">
        <f t="shared" si="29"/>
        <v>0.19334754910654159</v>
      </c>
      <c r="Q85" s="179">
        <f t="shared" si="29"/>
        <v>0.17263174027369785</v>
      </c>
      <c r="R85" s="179">
        <f t="shared" si="29"/>
        <v>0.15413548238723021</v>
      </c>
      <c r="S85" s="179">
        <f t="shared" si="29"/>
        <v>0.13762096641716981</v>
      </c>
      <c r="T85" s="179">
        <f t="shared" si="29"/>
        <v>0.12287586287247305</v>
      </c>
      <c r="U85" s="179">
        <f t="shared" si="29"/>
        <v>0.10971059185042235</v>
      </c>
      <c r="V85" s="179">
        <f t="shared" si="29"/>
        <v>9.7955885580734231E-2</v>
      </c>
      <c r="W85" s="179">
        <f t="shared" si="29"/>
        <v>8.7460612125655562E-2</v>
      </c>
      <c r="X85" s="179">
        <f t="shared" si="29"/>
        <v>7.8089832255049604E-2</v>
      </c>
      <c r="Y85" s="179">
        <f t="shared" si="29"/>
        <v>6.9723064513437141E-2</v>
      </c>
      <c r="Z85" s="179">
        <f t="shared" si="29"/>
        <v>6.2252736172711702E-2</v>
      </c>
      <c r="AA85" s="179">
        <f t="shared" si="29"/>
        <v>5.5582800154206871E-2</v>
      </c>
      <c r="AB85" s="179">
        <f t="shared" si="29"/>
        <v>4.9627500137684702E-2</v>
      </c>
      <c r="AC85" s="179">
        <f t="shared" si="29"/>
        <v>4.4310267980075625E-2</v>
      </c>
      <c r="AD85" s="179">
        <f t="shared" si="29"/>
        <v>3.9562739267924661E-2</v>
      </c>
      <c r="AE85" s="179">
        <f t="shared" si="29"/>
        <v>3.5323874346361306E-2</v>
      </c>
      <c r="AF85" s="179">
        <f t="shared" si="29"/>
        <v>3.1539173523536877E-2</v>
      </c>
      <c r="AG85" s="179">
        <f t="shared" si="29"/>
        <v>2.8159976360300785E-2</v>
      </c>
      <c r="AH85" s="179">
        <f t="shared" si="29"/>
        <v>2.5142836035982837E-2</v>
      </c>
      <c r="AI85" s="179">
        <f t="shared" si="29"/>
        <v>2.2448960746413248E-2</v>
      </c>
      <c r="AJ85" s="179">
        <f t="shared" si="29"/>
        <v>2.0043714952154686E-2</v>
      </c>
      <c r="AK85" s="179">
        <f t="shared" si="29"/>
        <v>1.7896174064423825E-2</v>
      </c>
    </row>
    <row r="86" spans="1:37" ht="28.5" x14ac:dyDescent="0.2">
      <c r="A86" s="154" t="s">
        <v>258</v>
      </c>
      <c r="B86" s="178">
        <f>B83*B85</f>
        <v>-2568427.3391763624</v>
      </c>
      <c r="C86" s="178">
        <f>C83*C85</f>
        <v>-25258.831748938665</v>
      </c>
      <c r="D86" s="178">
        <f t="shared" ref="D86:AK86" si="30">D83*D85</f>
        <v>-23612.497179588114</v>
      </c>
      <c r="E86" s="178">
        <f t="shared" si="30"/>
        <v>-22073.468345561465</v>
      </c>
      <c r="F86" s="178">
        <f t="shared" si="30"/>
        <v>-20634.75121232395</v>
      </c>
      <c r="G86" s="178">
        <f t="shared" si="30"/>
        <v>-19289.807606520633</v>
      </c>
      <c r="H86" s="178">
        <f t="shared" si="30"/>
        <v>-18032.525503595672</v>
      </c>
      <c r="I86" s="178">
        <f t="shared" si="30"/>
        <v>-16857.191252022032</v>
      </c>
      <c r="J86" s="178">
        <f t="shared" si="30"/>
        <v>-15758.46360791703</v>
      </c>
      <c r="K86" s="178">
        <f t="shared" si="30"/>
        <v>-14731.349462043849</v>
      </c>
      <c r="L86" s="178">
        <f t="shared" si="30"/>
        <v>-13771.181148892767</v>
      </c>
      <c r="M86" s="178">
        <f t="shared" si="30"/>
        <v>-12873.595234723849</v>
      </c>
      <c r="N86" s="178">
        <f t="shared" si="30"/>
        <v>-12034.512688174898</v>
      </c>
      <c r="O86" s="178">
        <f t="shared" si="30"/>
        <v>-11250.120343320654</v>
      </c>
      <c r="P86" s="178">
        <f t="shared" si="30"/>
        <v>-10516.853570943496</v>
      </c>
      <c r="Q86" s="178">
        <f t="shared" si="30"/>
        <v>-9831.3800792659076</v>
      </c>
      <c r="R86" s="178">
        <f t="shared" si="30"/>
        <v>-9190.5847705280703</v>
      </c>
      <c r="S86" s="178">
        <f t="shared" si="30"/>
        <v>-8591.5555845918443</v>
      </c>
      <c r="T86" s="178">
        <f t="shared" si="30"/>
        <v>-8031.57026523898</v>
      </c>
      <c r="U86" s="178">
        <f t="shared" si="30"/>
        <v>-7508.0839890225197</v>
      </c>
      <c r="V86" s="178">
        <f t="shared" si="30"/>
        <v>-7018.7178004523048</v>
      </c>
      <c r="W86" s="178">
        <f t="shared" si="30"/>
        <v>-6561.2478009585275</v>
      </c>
      <c r="X86" s="178">
        <f t="shared" si="30"/>
        <v>-6133.5950425032015</v>
      </c>
      <c r="Y86" s="178">
        <f t="shared" si="30"/>
        <v>-5733.8160799114694</v>
      </c>
      <c r="Z86" s="178">
        <f t="shared" si="30"/>
        <v>-5360.0941389886639</v>
      </c>
      <c r="AA86" s="178">
        <f t="shared" si="30"/>
        <v>-5010.7308602867279</v>
      </c>
      <c r="AB86" s="178">
        <f t="shared" si="30"/>
        <v>-4684.1385810001721</v>
      </c>
      <c r="AC86" s="178">
        <f t="shared" si="30"/>
        <v>-4378.8331199171362</v>
      </c>
      <c r="AD86" s="178">
        <f t="shared" si="30"/>
        <v>-4093.4270326368151</v>
      </c>
      <c r="AE86" s="178">
        <f t="shared" si="30"/>
        <v>-3826.6233064024541</v>
      </c>
      <c r="AF86" s="178">
        <f t="shared" si="30"/>
        <v>-3577.2094658958613</v>
      </c>
      <c r="AG86" s="178">
        <f t="shared" si="30"/>
        <v>-3344.0520632080097</v>
      </c>
      <c r="AH86" s="178">
        <f t="shared" si="30"/>
        <v>-3126.0915269453421</v>
      </c>
      <c r="AI86" s="178">
        <f t="shared" si="30"/>
        <v>-2922.3373470640845</v>
      </c>
      <c r="AJ86" s="178">
        <f t="shared" si="30"/>
        <v>-2731.8635735500857</v>
      </c>
      <c r="AK86" s="178">
        <f t="shared" si="30"/>
        <v>-2553.8046084883381</v>
      </c>
    </row>
    <row r="87" spans="1:37" ht="14.25" x14ac:dyDescent="0.2">
      <c r="A87" s="154" t="s">
        <v>257</v>
      </c>
      <c r="B87" s="178">
        <f>SUM($B$86:B86)</f>
        <v>-2568427.3391763624</v>
      </c>
      <c r="C87" s="178">
        <f>SUM($B$86:C86)</f>
        <v>-2593686.170925301</v>
      </c>
      <c r="D87" s="178">
        <f>SUM($B$86:D86)</f>
        <v>-2617298.6681048893</v>
      </c>
      <c r="E87" s="178">
        <f>SUM($B$86:E86)</f>
        <v>-2639372.1364504509</v>
      </c>
      <c r="F87" s="178">
        <f>SUM($B$86:F86)</f>
        <v>-2660006.8876627749</v>
      </c>
      <c r="G87" s="178">
        <f>SUM($B$86:G86)</f>
        <v>-2679296.6952692955</v>
      </c>
      <c r="H87" s="178">
        <f>SUM($B$86:H86)</f>
        <v>-2697329.2207728913</v>
      </c>
      <c r="I87" s="178">
        <f>SUM($B$86:I86)</f>
        <v>-2714186.4120249134</v>
      </c>
      <c r="J87" s="178">
        <f>SUM($B$86:J86)</f>
        <v>-2729944.8756328304</v>
      </c>
      <c r="K87" s="178">
        <f>SUM($B$86:K86)</f>
        <v>-2744676.2250948744</v>
      </c>
      <c r="L87" s="178">
        <f>SUM($B$86:L86)</f>
        <v>-2758447.4062437671</v>
      </c>
      <c r="M87" s="178">
        <f>SUM($B$86:M86)</f>
        <v>-2771321.0014784909</v>
      </c>
      <c r="N87" s="178">
        <f>SUM($B$86:N86)</f>
        <v>-2783355.5141666657</v>
      </c>
      <c r="O87" s="178">
        <f>SUM($B$86:O86)</f>
        <v>-2794605.6345099863</v>
      </c>
      <c r="P87" s="178">
        <f>SUM($B$86:P86)</f>
        <v>-2805122.48808093</v>
      </c>
      <c r="Q87" s="178">
        <f>SUM($B$86:Q86)</f>
        <v>-2814953.8681601956</v>
      </c>
      <c r="R87" s="178">
        <f>SUM($B$86:R86)</f>
        <v>-2824144.4529307238</v>
      </c>
      <c r="S87" s="178">
        <f>SUM($B$86:S86)</f>
        <v>-2832736.0085153156</v>
      </c>
      <c r="T87" s="178">
        <f>SUM($B$86:T86)</f>
        <v>-2840767.5787805547</v>
      </c>
      <c r="U87" s="178">
        <f>SUM($B$86:U86)</f>
        <v>-2848275.662769577</v>
      </c>
      <c r="V87" s="178">
        <f>SUM($B$86:V86)</f>
        <v>-2855294.3805700294</v>
      </c>
      <c r="W87" s="178">
        <f>SUM($B$86:W86)</f>
        <v>-2861855.6283709877</v>
      </c>
      <c r="X87" s="178">
        <f>SUM($B$86:X86)</f>
        <v>-2867989.2234134907</v>
      </c>
      <c r="Y87" s="178">
        <f>SUM($B$86:Y86)</f>
        <v>-2873723.039493402</v>
      </c>
      <c r="Z87" s="178">
        <f>SUM($B$86:Z86)</f>
        <v>-2879083.1336323908</v>
      </c>
      <c r="AA87" s="178">
        <f>SUM($B$86:AA86)</f>
        <v>-2884093.8644926776</v>
      </c>
      <c r="AB87" s="178">
        <f>SUM($B$86:AB86)</f>
        <v>-2888778.0030736779</v>
      </c>
      <c r="AC87" s="178">
        <f>SUM($B$86:AC86)</f>
        <v>-2893156.8361935951</v>
      </c>
      <c r="AD87" s="178">
        <f>SUM($B$86:AD86)</f>
        <v>-2897250.263226232</v>
      </c>
      <c r="AE87" s="178">
        <f>SUM($B$86:AE86)</f>
        <v>-2901076.8865326345</v>
      </c>
      <c r="AF87" s="178">
        <f>SUM($B$86:AF86)</f>
        <v>-2904654.0959985303</v>
      </c>
      <c r="AG87" s="178">
        <f>SUM($B$86:AG86)</f>
        <v>-2907998.1480617383</v>
      </c>
      <c r="AH87" s="178">
        <f>SUM($B$86:AH86)</f>
        <v>-2911124.2395886835</v>
      </c>
      <c r="AI87" s="178">
        <f>SUM($B$86:AI86)</f>
        <v>-2914046.5769357476</v>
      </c>
      <c r="AJ87" s="178">
        <f>SUM($B$86:AJ86)</f>
        <v>-2916778.4405092979</v>
      </c>
      <c r="AK87" s="178">
        <f>SUM($B$86:AK86)</f>
        <v>-2919332.2451177863</v>
      </c>
    </row>
    <row r="88" spans="1:37" ht="14.25" x14ac:dyDescent="0.2">
      <c r="A88" s="154" t="s">
        <v>256</v>
      </c>
      <c r="B88" s="180">
        <f>IF((ISERR(IRR($B$83:B83))),0,IF(IRR($B$83:B83)&lt;0,0,IRR($B$83:B83)))</f>
        <v>0</v>
      </c>
      <c r="C88" s="180">
        <f>IF((ISERR(IRR($B$83:C83))),0,IF(IRR($B$83:C83)&lt;0,0,IRR($B$83:C83)))</f>
        <v>0</v>
      </c>
      <c r="D88" s="180">
        <f>IF((ISERR(IRR($B$83:D83))),0,IF(IRR($B$83:D83)&lt;0,0,IRR($B$83:D83)))</f>
        <v>0</v>
      </c>
      <c r="E88" s="180">
        <f>IF((ISERR(IRR($B$83:E83))),0,IF(IRR($B$83:E83)&lt;0,0,IRR($B$83:E83)))</f>
        <v>0</v>
      </c>
      <c r="F88" s="180">
        <f>IF((ISERR(IRR($B$83:F83))),0,IF(IRR($B$83:F83)&lt;0,0,IRR($B$83:F83)))</f>
        <v>0</v>
      </c>
      <c r="G88" s="180">
        <f>IF((ISERR(IRR($B$83:G83))),0,IF(IRR($B$83:G83)&lt;0,0,IRR($B$83:G83)))</f>
        <v>0</v>
      </c>
      <c r="H88" s="180">
        <f>IF((ISERR(IRR($B$83:H83))),0,IF(IRR($B$83:H83)&lt;0,0,IRR($B$83:H83)))</f>
        <v>0</v>
      </c>
      <c r="I88" s="180">
        <f>IF((ISERR(IRR($B$83:I83))),0,IF(IRR($B$83:I83)&lt;0,0,IRR($B$83:I83)))</f>
        <v>0</v>
      </c>
      <c r="J88" s="180">
        <f>IF((ISERR(IRR($B$83:J83))),0,IF(IRR($B$83:J83)&lt;0,0,IRR($B$83:J83)))</f>
        <v>0</v>
      </c>
      <c r="K88" s="180">
        <f>IF((ISERR(IRR($B$83:K83))),0,IF(IRR($B$83:K83)&lt;0,0,IRR($B$83:K83)))</f>
        <v>0</v>
      </c>
      <c r="L88" s="180">
        <f>IF((ISERR(IRR($B$83:L83))),0,IF(IRR($B$83:L83)&lt;0,0,IRR($B$83:L83)))</f>
        <v>0</v>
      </c>
      <c r="M88" s="180">
        <f>IF((ISERR(IRR($B$83:M83))),0,IF(IRR($B$83:M83)&lt;0,0,IRR($B$83:M83)))</f>
        <v>0</v>
      </c>
      <c r="N88" s="180">
        <f>IF((ISERR(IRR($B$83:N83))),0,IF(IRR($B$83:N83)&lt;0,0,IRR($B$83:N83)))</f>
        <v>0</v>
      </c>
      <c r="O88" s="180">
        <f>IF((ISERR(IRR($B$83:O83))),0,IF(IRR($B$83:O83)&lt;0,0,IRR($B$83:O83)))</f>
        <v>0</v>
      </c>
      <c r="P88" s="180">
        <f>IF((ISERR(IRR($B$83:P83))),0,IF(IRR($B$83:P83)&lt;0,0,IRR($B$83:P83)))</f>
        <v>0</v>
      </c>
      <c r="Q88" s="180">
        <f>IF((ISERR(IRR($B$83:Q83))),0,IF(IRR($B$83:Q83)&lt;0,0,IRR($B$83:Q83)))</f>
        <v>0</v>
      </c>
      <c r="R88" s="180">
        <f>IF((ISERR(IRR($B$83:R83))),0,IF(IRR($B$83:R83)&lt;0,0,IRR($B$83:R83)))</f>
        <v>0</v>
      </c>
      <c r="S88" s="180">
        <f>IF((ISERR(IRR($B$83:S83))),0,IF(IRR($B$83:S83)&lt;0,0,IRR($B$83:S83)))</f>
        <v>0</v>
      </c>
      <c r="T88" s="180">
        <f>IF((ISERR(IRR($B$83:T83))),0,IF(IRR($B$83:T83)&lt;0,0,IRR($B$83:T83)))</f>
        <v>0</v>
      </c>
      <c r="U88" s="180">
        <f>IF((ISERR(IRR($B$83:U83))),0,IF(IRR($B$83:U83)&lt;0,0,IRR($B$83:U83)))</f>
        <v>0</v>
      </c>
      <c r="V88" s="180">
        <f>IF((ISERR(IRR($B$83:V83))),0,IF(IRR($B$83:V83)&lt;0,0,IRR($B$83:V83)))</f>
        <v>0</v>
      </c>
      <c r="W88" s="180">
        <f>IF((ISERR(IRR($B$83:W83))),0,IF(IRR($B$83:W83)&lt;0,0,IRR($B$83:W83)))</f>
        <v>0</v>
      </c>
      <c r="X88" s="180">
        <f>IF((ISERR(IRR($B$83:X83))),0,IF(IRR($B$83:X83)&lt;0,0,IRR($B$83:X83)))</f>
        <v>0</v>
      </c>
      <c r="Y88" s="180">
        <f>IF((ISERR(IRR($B$83:Y83))),0,IF(IRR($B$83:Y83)&lt;0,0,IRR($B$83:Y83)))</f>
        <v>0</v>
      </c>
      <c r="Z88" s="180">
        <f>IF((ISERR(IRR($B$83:Z83))),0,IF(IRR($B$83:Z83)&lt;0,0,IRR($B$83:Z83)))</f>
        <v>0</v>
      </c>
      <c r="AA88" s="180">
        <f>IF((ISERR(IRR($B$83:AA83))),0,IF(IRR($B$83:AA83)&lt;0,0,IRR($B$83:AA83)))</f>
        <v>0</v>
      </c>
      <c r="AB88" s="180">
        <f>IF((ISERR(IRR($B$83:AB83))),0,IF(IRR($B$83:AB83)&lt;0,0,IRR($B$83:AB83)))</f>
        <v>0</v>
      </c>
      <c r="AC88" s="180">
        <f>IF((ISERR(IRR($B$83:AC83))),0,IF(IRR($B$83:AC83)&lt;0,0,IRR($B$83:AC83)))</f>
        <v>0</v>
      </c>
      <c r="AD88" s="180">
        <f>IF((ISERR(IRR($B$83:AD83))),0,IF(IRR($B$83:AD83)&lt;0,0,IRR($B$83:AD83)))</f>
        <v>0</v>
      </c>
      <c r="AE88" s="180">
        <f>IF((ISERR(IRR($B$83:AE83))),0,IF(IRR($B$83:AE83)&lt;0,0,IRR($B$83:AE83)))</f>
        <v>0</v>
      </c>
      <c r="AF88" s="180">
        <f>IF((ISERR(IRR($B$83:AF83))),0,IF(IRR($B$83:AF83)&lt;0,0,IRR($B$83:AF83)))</f>
        <v>0</v>
      </c>
      <c r="AG88" s="180">
        <f>IF((ISERR(IRR($B$83:AG83))),0,IF(IRR($B$83:AG83)&lt;0,0,IRR($B$83:AG83)))</f>
        <v>0</v>
      </c>
      <c r="AH88" s="180">
        <f>IF((ISERR(IRR($B$83:AH83))),0,IF(IRR($B$83:AH83)&lt;0,0,IRR($B$83:AH83)))</f>
        <v>0</v>
      </c>
      <c r="AI88" s="180">
        <f>IF((ISERR(IRR($B$83:AI83))),0,IF(IRR($B$83:AI83)&lt;0,0,IRR($B$83:AI83)))</f>
        <v>0</v>
      </c>
      <c r="AJ88" s="180">
        <f>IF((ISERR(IRR($B$83:AJ83))),0,IF(IRR($B$83:AJ83)&lt;0,0,IRR($B$83:AJ83)))</f>
        <v>0</v>
      </c>
      <c r="AK88" s="180">
        <f>IF((ISERR(IRR($B$83:AK83))),0,IF(IRR($B$83:AK83)&lt;0,0,IRR($B$83:AK83)))</f>
        <v>0</v>
      </c>
    </row>
    <row r="89" spans="1:37" ht="14.25" x14ac:dyDescent="0.2">
      <c r="A89" s="154" t="s">
        <v>255</v>
      </c>
      <c r="B89" s="181">
        <f>IF(AND(B84&gt;0,A84&lt;0),(B74-(B84/(B84-A84))),0)</f>
        <v>0</v>
      </c>
      <c r="C89" s="181">
        <f t="shared" ref="C89:AK89" si="31">IF(AND(C84&gt;0,B84&lt;0),(C74-(C84/(C84-B84))),0)</f>
        <v>0</v>
      </c>
      <c r="D89" s="181">
        <f t="shared" si="31"/>
        <v>0</v>
      </c>
      <c r="E89" s="181">
        <f t="shared" si="31"/>
        <v>0</v>
      </c>
      <c r="F89" s="181">
        <f t="shared" si="31"/>
        <v>0</v>
      </c>
      <c r="G89" s="181">
        <f t="shared" si="31"/>
        <v>0</v>
      </c>
      <c r="H89" s="181">
        <f>IF(AND(H84&gt;0,G84&lt;0),(H74-(H84/(H84-G84))),0)</f>
        <v>0</v>
      </c>
      <c r="I89" s="181">
        <f t="shared" si="31"/>
        <v>0</v>
      </c>
      <c r="J89" s="181">
        <f t="shared" si="31"/>
        <v>0</v>
      </c>
      <c r="K89" s="181">
        <f t="shared" si="31"/>
        <v>0</v>
      </c>
      <c r="L89" s="181">
        <f t="shared" si="31"/>
        <v>0</v>
      </c>
      <c r="M89" s="181">
        <f t="shared" si="31"/>
        <v>0</v>
      </c>
      <c r="N89" s="181">
        <f t="shared" si="31"/>
        <v>0</v>
      </c>
      <c r="O89" s="181">
        <f t="shared" si="31"/>
        <v>0</v>
      </c>
      <c r="P89" s="181">
        <f t="shared" si="31"/>
        <v>0</v>
      </c>
      <c r="Q89" s="181">
        <f t="shared" si="31"/>
        <v>0</v>
      </c>
      <c r="R89" s="181">
        <f t="shared" si="31"/>
        <v>0</v>
      </c>
      <c r="S89" s="181">
        <f t="shared" si="31"/>
        <v>0</v>
      </c>
      <c r="T89" s="181">
        <f t="shared" si="31"/>
        <v>0</v>
      </c>
      <c r="U89" s="181">
        <f t="shared" si="31"/>
        <v>0</v>
      </c>
      <c r="V89" s="181">
        <f t="shared" si="31"/>
        <v>0</v>
      </c>
      <c r="W89" s="181">
        <f t="shared" si="31"/>
        <v>0</v>
      </c>
      <c r="X89" s="181">
        <f t="shared" si="31"/>
        <v>0</v>
      </c>
      <c r="Y89" s="181">
        <f t="shared" si="31"/>
        <v>0</v>
      </c>
      <c r="Z89" s="181">
        <f t="shared" si="31"/>
        <v>0</v>
      </c>
      <c r="AA89" s="181">
        <f t="shared" si="31"/>
        <v>0</v>
      </c>
      <c r="AB89" s="181">
        <f t="shared" si="31"/>
        <v>0</v>
      </c>
      <c r="AC89" s="181">
        <f t="shared" si="31"/>
        <v>0</v>
      </c>
      <c r="AD89" s="181">
        <f t="shared" si="31"/>
        <v>0</v>
      </c>
      <c r="AE89" s="181">
        <f t="shared" si="31"/>
        <v>0</v>
      </c>
      <c r="AF89" s="181">
        <f t="shared" si="31"/>
        <v>0</v>
      </c>
      <c r="AG89" s="181">
        <f t="shared" si="31"/>
        <v>0</v>
      </c>
      <c r="AH89" s="181">
        <f t="shared" si="31"/>
        <v>0</v>
      </c>
      <c r="AI89" s="181">
        <f t="shared" si="31"/>
        <v>0</v>
      </c>
      <c r="AJ89" s="181">
        <f t="shared" si="31"/>
        <v>0</v>
      </c>
      <c r="AK89" s="181">
        <f t="shared" si="31"/>
        <v>0</v>
      </c>
    </row>
    <row r="90" spans="1:37" ht="15" thickBot="1" x14ac:dyDescent="0.25">
      <c r="A90" s="162" t="s">
        <v>254</v>
      </c>
      <c r="B90" s="163">
        <f t="shared" ref="B90:AK90" si="32">IF(AND(B87&gt;0,A87&lt;0),(B74-(B87/(B87-A87))),0)</f>
        <v>0</v>
      </c>
      <c r="C90" s="163">
        <f t="shared" si="32"/>
        <v>0</v>
      </c>
      <c r="D90" s="163">
        <f t="shared" si="32"/>
        <v>0</v>
      </c>
      <c r="E90" s="163">
        <f t="shared" si="32"/>
        <v>0</v>
      </c>
      <c r="F90" s="163">
        <f t="shared" si="32"/>
        <v>0</v>
      </c>
      <c r="G90" s="163">
        <f t="shared" si="32"/>
        <v>0</v>
      </c>
      <c r="H90" s="163">
        <f t="shared" si="32"/>
        <v>0</v>
      </c>
      <c r="I90" s="163">
        <f t="shared" si="32"/>
        <v>0</v>
      </c>
      <c r="J90" s="163">
        <f t="shared" si="32"/>
        <v>0</v>
      </c>
      <c r="K90" s="163">
        <f t="shared" si="32"/>
        <v>0</v>
      </c>
      <c r="L90" s="163">
        <f t="shared" si="32"/>
        <v>0</v>
      </c>
      <c r="M90" s="163">
        <f t="shared" si="32"/>
        <v>0</v>
      </c>
      <c r="N90" s="163">
        <f t="shared" si="32"/>
        <v>0</v>
      </c>
      <c r="O90" s="163">
        <f t="shared" si="32"/>
        <v>0</v>
      </c>
      <c r="P90" s="163">
        <f t="shared" si="32"/>
        <v>0</v>
      </c>
      <c r="Q90" s="163">
        <f t="shared" si="32"/>
        <v>0</v>
      </c>
      <c r="R90" s="163">
        <f t="shared" si="32"/>
        <v>0</v>
      </c>
      <c r="S90" s="163">
        <f t="shared" si="32"/>
        <v>0</v>
      </c>
      <c r="T90" s="163">
        <f t="shared" si="32"/>
        <v>0</v>
      </c>
      <c r="U90" s="163">
        <f t="shared" si="32"/>
        <v>0</v>
      </c>
      <c r="V90" s="163">
        <f t="shared" si="32"/>
        <v>0</v>
      </c>
      <c r="W90" s="163">
        <f t="shared" si="32"/>
        <v>0</v>
      </c>
      <c r="X90" s="163">
        <f t="shared" si="32"/>
        <v>0</v>
      </c>
      <c r="Y90" s="163">
        <f t="shared" si="32"/>
        <v>0</v>
      </c>
      <c r="Z90" s="163">
        <f t="shared" si="32"/>
        <v>0</v>
      </c>
      <c r="AA90" s="163">
        <f t="shared" si="32"/>
        <v>0</v>
      </c>
      <c r="AB90" s="163">
        <f t="shared" si="32"/>
        <v>0</v>
      </c>
      <c r="AC90" s="163">
        <f t="shared" si="32"/>
        <v>0</v>
      </c>
      <c r="AD90" s="163">
        <f t="shared" si="32"/>
        <v>0</v>
      </c>
      <c r="AE90" s="163">
        <f t="shared" si="32"/>
        <v>0</v>
      </c>
      <c r="AF90" s="163">
        <f t="shared" si="32"/>
        <v>0</v>
      </c>
      <c r="AG90" s="163">
        <f t="shared" si="32"/>
        <v>0</v>
      </c>
      <c r="AH90" s="163">
        <f t="shared" si="32"/>
        <v>0</v>
      </c>
      <c r="AI90" s="163">
        <f t="shared" si="32"/>
        <v>0</v>
      </c>
      <c r="AJ90" s="163">
        <f t="shared" si="32"/>
        <v>0</v>
      </c>
      <c r="AK90" s="163">
        <f t="shared" si="32"/>
        <v>0</v>
      </c>
    </row>
    <row r="91" spans="1:37" s="142" customFormat="1" x14ac:dyDescent="0.2">
      <c r="A91" s="116"/>
      <c r="B91" s="164">
        <v>2021</v>
      </c>
      <c r="C91" s="164">
        <f>B91+1</f>
        <v>2022</v>
      </c>
      <c r="D91" s="111">
        <f t="shared" ref="D91:AK91" si="33">C91+1</f>
        <v>2023</v>
      </c>
      <c r="E91" s="111">
        <f t="shared" si="33"/>
        <v>2024</v>
      </c>
      <c r="F91" s="111">
        <f t="shared" si="33"/>
        <v>2025</v>
      </c>
      <c r="G91" s="111">
        <f t="shared" si="33"/>
        <v>2026</v>
      </c>
      <c r="H91" s="111">
        <f t="shared" si="33"/>
        <v>2027</v>
      </c>
      <c r="I91" s="111">
        <f t="shared" si="33"/>
        <v>2028</v>
      </c>
      <c r="J91" s="111">
        <f t="shared" si="33"/>
        <v>2029</v>
      </c>
      <c r="K91" s="111">
        <f t="shared" si="33"/>
        <v>2030</v>
      </c>
      <c r="L91" s="111">
        <f t="shared" si="33"/>
        <v>2031</v>
      </c>
      <c r="M91" s="111">
        <f t="shared" si="33"/>
        <v>2032</v>
      </c>
      <c r="N91" s="111">
        <f t="shared" si="33"/>
        <v>2033</v>
      </c>
      <c r="O91" s="111">
        <f t="shared" si="33"/>
        <v>2034</v>
      </c>
      <c r="P91" s="111">
        <f t="shared" si="33"/>
        <v>2035</v>
      </c>
      <c r="Q91" s="111">
        <f t="shared" si="33"/>
        <v>2036</v>
      </c>
      <c r="R91" s="111">
        <f t="shared" si="33"/>
        <v>2037</v>
      </c>
      <c r="S91" s="111">
        <f t="shared" si="33"/>
        <v>2038</v>
      </c>
      <c r="T91" s="111">
        <f t="shared" si="33"/>
        <v>2039</v>
      </c>
      <c r="U91" s="111">
        <f t="shared" si="33"/>
        <v>2040</v>
      </c>
      <c r="V91" s="111">
        <f t="shared" si="33"/>
        <v>2041</v>
      </c>
      <c r="W91" s="111">
        <f t="shared" si="33"/>
        <v>2042</v>
      </c>
      <c r="X91" s="111">
        <f t="shared" si="33"/>
        <v>2043</v>
      </c>
      <c r="Y91" s="111">
        <f t="shared" si="33"/>
        <v>2044</v>
      </c>
      <c r="Z91" s="111">
        <f t="shared" si="33"/>
        <v>2045</v>
      </c>
      <c r="AA91" s="111">
        <f t="shared" si="33"/>
        <v>2046</v>
      </c>
      <c r="AB91" s="111">
        <f t="shared" si="33"/>
        <v>2047</v>
      </c>
      <c r="AC91" s="111">
        <f t="shared" si="33"/>
        <v>2048</v>
      </c>
      <c r="AD91" s="111">
        <f t="shared" si="33"/>
        <v>2049</v>
      </c>
      <c r="AE91" s="111">
        <f t="shared" si="33"/>
        <v>2050</v>
      </c>
      <c r="AF91" s="111">
        <f t="shared" si="33"/>
        <v>2051</v>
      </c>
      <c r="AG91" s="111">
        <f t="shared" si="33"/>
        <v>2052</v>
      </c>
      <c r="AH91" s="111">
        <f t="shared" si="33"/>
        <v>2053</v>
      </c>
      <c r="AI91" s="111">
        <f t="shared" si="33"/>
        <v>2054</v>
      </c>
      <c r="AJ91" s="111">
        <f t="shared" si="33"/>
        <v>2055</v>
      </c>
      <c r="AK91" s="111">
        <f t="shared" si="33"/>
        <v>2056</v>
      </c>
    </row>
    <row r="92" spans="1:37" ht="15.6" customHeight="1" x14ac:dyDescent="0.2">
      <c r="A92" s="165" t="s">
        <v>253</v>
      </c>
      <c r="B92" s="64"/>
      <c r="C92" s="64"/>
      <c r="D92" s="64"/>
      <c r="E92" s="64"/>
      <c r="F92" s="64"/>
      <c r="G92" s="64"/>
      <c r="H92" s="64"/>
      <c r="I92" s="64"/>
      <c r="J92" s="64"/>
      <c r="K92" s="64"/>
      <c r="L92" s="321">
        <v>10</v>
      </c>
      <c r="M92" s="64"/>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v>35</v>
      </c>
    </row>
    <row r="93" spans="1:37" ht="12.75" x14ac:dyDescent="0.2">
      <c r="A93" s="65" t="s">
        <v>252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row>
    <row r="94" spans="1:37" ht="12.75" x14ac:dyDescent="0.2">
      <c r="A94" s="65" t="s">
        <v>251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row>
    <row r="95" spans="1:37" ht="12.75" x14ac:dyDescent="0.2">
      <c r="A95" s="65" t="s">
        <v>250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row>
    <row r="96" spans="1:37" ht="12.75" x14ac:dyDescent="0.2">
      <c r="A96" s="66" t="s">
        <v>249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row>
    <row r="97" spans="1:57" ht="33" customHeight="1" x14ac:dyDescent="0.2">
      <c r="A97" s="460" t="s">
        <v>484</v>
      </c>
      <c r="B97" s="460"/>
      <c r="C97" s="460"/>
      <c r="D97" s="460"/>
      <c r="E97" s="460"/>
      <c r="F97" s="460"/>
      <c r="G97" s="460"/>
      <c r="H97" s="460"/>
      <c r="I97" s="460"/>
      <c r="J97" s="460"/>
      <c r="K97" s="460"/>
      <c r="L97" s="460"/>
      <c r="M97" s="157"/>
      <c r="N97" s="157"/>
      <c r="O97" s="157"/>
      <c r="P97" s="157"/>
      <c r="Q97" s="157"/>
      <c r="R97" s="157"/>
      <c r="S97" s="157"/>
      <c r="T97" s="157"/>
      <c r="U97" s="157"/>
      <c r="V97" s="157"/>
      <c r="W97" s="157"/>
      <c r="X97" s="157"/>
      <c r="Y97" s="157"/>
      <c r="Z97" s="157"/>
      <c r="AA97" s="157"/>
      <c r="AB97" s="157"/>
      <c r="AC97" s="157"/>
      <c r="AD97" s="157"/>
      <c r="AE97" s="157"/>
      <c r="AF97" s="157"/>
      <c r="AG97" s="157"/>
      <c r="AH97" s="157"/>
      <c r="AI97" s="157"/>
      <c r="AJ97" s="157"/>
      <c r="AK97" s="157"/>
    </row>
    <row r="98" spans="1:57" x14ac:dyDescent="0.2">
      <c r="C98" s="166"/>
    </row>
    <row r="99" spans="1:57" ht="12.75" x14ac:dyDescent="0.2">
      <c r="A99" s="170"/>
      <c r="B99" s="168"/>
      <c r="C99" s="168"/>
      <c r="D99" s="168"/>
      <c r="E99" s="168"/>
      <c r="F99" s="168"/>
      <c r="G99" s="168"/>
      <c r="H99" s="168"/>
      <c r="I99" s="168"/>
      <c r="J99" s="168"/>
      <c r="K99" s="168"/>
      <c r="L99" s="168"/>
      <c r="M99" s="168"/>
      <c r="N99" s="168"/>
      <c r="O99" s="168"/>
      <c r="P99" s="168"/>
      <c r="Q99" s="168"/>
      <c r="R99" s="168"/>
      <c r="S99" s="168"/>
      <c r="T99" s="168"/>
      <c r="U99" s="168"/>
      <c r="V99" s="168"/>
      <c r="W99" s="168"/>
      <c r="X99" s="168"/>
      <c r="Y99" s="168"/>
      <c r="Z99" s="168"/>
      <c r="AA99" s="168"/>
      <c r="AB99" s="168"/>
      <c r="AC99" s="168"/>
      <c r="AD99" s="168"/>
      <c r="AE99" s="168"/>
      <c r="AF99" s="168"/>
      <c r="AG99" s="168"/>
      <c r="AH99" s="168"/>
      <c r="AI99" s="168"/>
      <c r="AJ99" s="168"/>
      <c r="AK99" s="168"/>
      <c r="AT99" s="168"/>
      <c r="AU99" s="168"/>
      <c r="AV99" s="168"/>
      <c r="AW99" s="168"/>
      <c r="AX99" s="168"/>
      <c r="AY99" s="168"/>
      <c r="AZ99" s="168"/>
      <c r="BA99" s="168"/>
      <c r="BB99" s="168"/>
      <c r="BC99" s="168"/>
      <c r="BD99" s="168"/>
      <c r="BE99" s="168"/>
    </row>
    <row r="100" spans="1:57" hidden="1" x14ac:dyDescent="0.2">
      <c r="A100" s="182" t="s">
        <v>485</v>
      </c>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c r="AJ100" s="171"/>
      <c r="AK100" s="171"/>
      <c r="AT100" s="171"/>
      <c r="AU100" s="171"/>
      <c r="AV100" s="171"/>
      <c r="AW100" s="171"/>
      <c r="AX100" s="171"/>
      <c r="AY100" s="171"/>
      <c r="AZ100" s="171"/>
      <c r="BA100" s="171"/>
      <c r="BB100" s="171"/>
      <c r="BC100" s="171"/>
      <c r="BD100" s="171"/>
      <c r="BE100" s="171"/>
    </row>
    <row r="101" spans="1:57" ht="12.75" hidden="1" x14ac:dyDescent="0.2">
      <c r="A101" s="182"/>
      <c r="B101" s="183">
        <v>2021</v>
      </c>
      <c r="C101" s="183">
        <f>B101+1</f>
        <v>2022</v>
      </c>
      <c r="D101" s="183">
        <f t="shared" ref="D101:AK101" si="34">C101+1</f>
        <v>2023</v>
      </c>
      <c r="E101" s="183">
        <f t="shared" si="34"/>
        <v>2024</v>
      </c>
      <c r="F101" s="183">
        <f t="shared" si="34"/>
        <v>2025</v>
      </c>
      <c r="G101" s="183">
        <f t="shared" si="34"/>
        <v>2026</v>
      </c>
      <c r="H101" s="183">
        <f t="shared" si="34"/>
        <v>2027</v>
      </c>
      <c r="I101" s="183">
        <f t="shared" si="34"/>
        <v>2028</v>
      </c>
      <c r="J101" s="183">
        <f t="shared" si="34"/>
        <v>2029</v>
      </c>
      <c r="K101" s="183">
        <f t="shared" si="34"/>
        <v>2030</v>
      </c>
      <c r="L101" s="183">
        <f t="shared" si="34"/>
        <v>2031</v>
      </c>
      <c r="M101" s="183">
        <f t="shared" si="34"/>
        <v>2032</v>
      </c>
      <c r="N101" s="183">
        <f t="shared" si="34"/>
        <v>2033</v>
      </c>
      <c r="O101" s="183">
        <f t="shared" si="34"/>
        <v>2034</v>
      </c>
      <c r="P101" s="183">
        <f t="shared" si="34"/>
        <v>2035</v>
      </c>
      <c r="Q101" s="183">
        <f t="shared" si="34"/>
        <v>2036</v>
      </c>
      <c r="R101" s="183">
        <f t="shared" si="34"/>
        <v>2037</v>
      </c>
      <c r="S101" s="183">
        <f t="shared" si="34"/>
        <v>2038</v>
      </c>
      <c r="T101" s="183">
        <f t="shared" si="34"/>
        <v>2039</v>
      </c>
      <c r="U101" s="183">
        <f t="shared" si="34"/>
        <v>2040</v>
      </c>
      <c r="V101" s="183">
        <f t="shared" si="34"/>
        <v>2041</v>
      </c>
      <c r="W101" s="183">
        <f t="shared" si="34"/>
        <v>2042</v>
      </c>
      <c r="X101" s="183">
        <f t="shared" si="34"/>
        <v>2043</v>
      </c>
      <c r="Y101" s="183">
        <f t="shared" si="34"/>
        <v>2044</v>
      </c>
      <c r="Z101" s="183">
        <f t="shared" si="34"/>
        <v>2045</v>
      </c>
      <c r="AA101" s="183">
        <f t="shared" si="34"/>
        <v>2046</v>
      </c>
      <c r="AB101" s="183">
        <f t="shared" si="34"/>
        <v>2047</v>
      </c>
      <c r="AC101" s="183">
        <f t="shared" si="34"/>
        <v>2048</v>
      </c>
      <c r="AD101" s="183">
        <f t="shared" si="34"/>
        <v>2049</v>
      </c>
      <c r="AE101" s="183">
        <f t="shared" si="34"/>
        <v>2050</v>
      </c>
      <c r="AF101" s="183">
        <f t="shared" si="34"/>
        <v>2051</v>
      </c>
      <c r="AG101" s="183">
        <f t="shared" si="34"/>
        <v>2052</v>
      </c>
      <c r="AH101" s="183">
        <f t="shared" si="34"/>
        <v>2053</v>
      </c>
      <c r="AI101" s="183">
        <f t="shared" si="34"/>
        <v>2054</v>
      </c>
      <c r="AJ101" s="183">
        <f t="shared" si="34"/>
        <v>2055</v>
      </c>
      <c r="AK101" s="183">
        <f t="shared" si="34"/>
        <v>2056</v>
      </c>
    </row>
    <row r="102" spans="1:57" ht="12.75" hidden="1" x14ac:dyDescent="0.2">
      <c r="A102" s="182" t="s">
        <v>486</v>
      </c>
      <c r="B102" s="184">
        <v>5.0999999999999997E-2</v>
      </c>
      <c r="C102" s="184">
        <v>4.8000000000000001E-2</v>
      </c>
      <c r="D102" s="184">
        <v>4.7E-2</v>
      </c>
      <c r="E102" s="184">
        <f t="shared" ref="E102:AK102" si="35">D102</f>
        <v>4.7E-2</v>
      </c>
      <c r="F102" s="184">
        <f t="shared" si="35"/>
        <v>4.7E-2</v>
      </c>
      <c r="G102" s="184">
        <f t="shared" si="35"/>
        <v>4.7E-2</v>
      </c>
      <c r="H102" s="184">
        <f t="shared" si="35"/>
        <v>4.7E-2</v>
      </c>
      <c r="I102" s="184">
        <f t="shared" si="35"/>
        <v>4.7E-2</v>
      </c>
      <c r="J102" s="184">
        <f t="shared" si="35"/>
        <v>4.7E-2</v>
      </c>
      <c r="K102" s="184">
        <f t="shared" si="35"/>
        <v>4.7E-2</v>
      </c>
      <c r="L102" s="184">
        <f t="shared" si="35"/>
        <v>4.7E-2</v>
      </c>
      <c r="M102" s="184">
        <f t="shared" si="35"/>
        <v>4.7E-2</v>
      </c>
      <c r="N102" s="184">
        <f t="shared" si="35"/>
        <v>4.7E-2</v>
      </c>
      <c r="O102" s="184">
        <f t="shared" si="35"/>
        <v>4.7E-2</v>
      </c>
      <c r="P102" s="184">
        <f t="shared" si="35"/>
        <v>4.7E-2</v>
      </c>
      <c r="Q102" s="184">
        <f t="shared" si="35"/>
        <v>4.7E-2</v>
      </c>
      <c r="R102" s="184">
        <f t="shared" si="35"/>
        <v>4.7E-2</v>
      </c>
      <c r="S102" s="184">
        <f t="shared" si="35"/>
        <v>4.7E-2</v>
      </c>
      <c r="T102" s="184">
        <f t="shared" si="35"/>
        <v>4.7E-2</v>
      </c>
      <c r="U102" s="184">
        <f t="shared" si="35"/>
        <v>4.7E-2</v>
      </c>
      <c r="V102" s="184">
        <f t="shared" si="35"/>
        <v>4.7E-2</v>
      </c>
      <c r="W102" s="184">
        <f t="shared" si="35"/>
        <v>4.7E-2</v>
      </c>
      <c r="X102" s="184">
        <f t="shared" si="35"/>
        <v>4.7E-2</v>
      </c>
      <c r="Y102" s="184">
        <f t="shared" si="35"/>
        <v>4.7E-2</v>
      </c>
      <c r="Z102" s="184">
        <f t="shared" si="35"/>
        <v>4.7E-2</v>
      </c>
      <c r="AA102" s="184">
        <f t="shared" si="35"/>
        <v>4.7E-2</v>
      </c>
      <c r="AB102" s="184">
        <f t="shared" si="35"/>
        <v>4.7E-2</v>
      </c>
      <c r="AC102" s="184">
        <f t="shared" si="35"/>
        <v>4.7E-2</v>
      </c>
      <c r="AD102" s="184">
        <f t="shared" si="35"/>
        <v>4.7E-2</v>
      </c>
      <c r="AE102" s="184">
        <f t="shared" si="35"/>
        <v>4.7E-2</v>
      </c>
      <c r="AF102" s="184">
        <f t="shared" si="35"/>
        <v>4.7E-2</v>
      </c>
      <c r="AG102" s="184">
        <f t="shared" si="35"/>
        <v>4.7E-2</v>
      </c>
      <c r="AH102" s="184">
        <f t="shared" si="35"/>
        <v>4.7E-2</v>
      </c>
      <c r="AI102" s="184">
        <f t="shared" si="35"/>
        <v>4.7E-2</v>
      </c>
      <c r="AJ102" s="184">
        <f t="shared" si="35"/>
        <v>4.7E-2</v>
      </c>
      <c r="AK102" s="184">
        <f t="shared" si="35"/>
        <v>4.7E-2</v>
      </c>
    </row>
    <row r="103" spans="1:57" s="142" customFormat="1" ht="15" hidden="1" x14ac:dyDescent="0.2">
      <c r="A103" s="182" t="s">
        <v>487</v>
      </c>
      <c r="B103" s="186">
        <f>B102</f>
        <v>5.0999999999999997E-2</v>
      </c>
      <c r="C103" s="176">
        <f>(1+B103)*(1+C102)-1</f>
        <v>0.10144799999999998</v>
      </c>
      <c r="D103" s="176">
        <f t="shared" ref="D103:AK103" si="36">(1+C103)*(1+D102)-1</f>
        <v>0.15321605599999999</v>
      </c>
      <c r="E103" s="176">
        <f t="shared" si="36"/>
        <v>0.2074172106319998</v>
      </c>
      <c r="F103" s="176">
        <f t="shared" si="36"/>
        <v>0.26416581953170382</v>
      </c>
      <c r="G103" s="176">
        <f t="shared" si="36"/>
        <v>0.32358161304969379</v>
      </c>
      <c r="H103" s="176">
        <f t="shared" si="36"/>
        <v>0.38578994886302942</v>
      </c>
      <c r="I103" s="176">
        <f t="shared" si="36"/>
        <v>0.45092207645959181</v>
      </c>
      <c r="J103" s="176">
        <f t="shared" si="36"/>
        <v>0.51911541405319261</v>
      </c>
      <c r="K103" s="176">
        <f t="shared" si="36"/>
        <v>0.59051383851369255</v>
      </c>
      <c r="L103" s="176">
        <f t="shared" si="36"/>
        <v>0.66526798892383598</v>
      </c>
      <c r="M103" s="176">
        <f t="shared" si="36"/>
        <v>0.74353558440325607</v>
      </c>
      <c r="N103" s="176">
        <f t="shared" si="36"/>
        <v>0.82548175687020908</v>
      </c>
      <c r="O103" s="176">
        <f t="shared" si="36"/>
        <v>0.91127939944310876</v>
      </c>
      <c r="P103" s="176">
        <f t="shared" si="36"/>
        <v>1.0011095312169349</v>
      </c>
      <c r="Q103" s="176">
        <f t="shared" si="36"/>
        <v>1.0951616791841308</v>
      </c>
      <c r="R103" s="176">
        <f t="shared" si="36"/>
        <v>1.1936342781057849</v>
      </c>
      <c r="S103" s="176">
        <f t="shared" si="36"/>
        <v>1.2967350891767566</v>
      </c>
      <c r="T103" s="176">
        <f t="shared" si="36"/>
        <v>1.4046816383680638</v>
      </c>
      <c r="U103" s="176">
        <f t="shared" si="36"/>
        <v>1.5177016753713626</v>
      </c>
      <c r="V103" s="176">
        <f t="shared" si="36"/>
        <v>1.6360336541138163</v>
      </c>
      <c r="W103" s="176">
        <f t="shared" si="36"/>
        <v>1.7599272358571656</v>
      </c>
      <c r="X103" s="176">
        <f t="shared" si="36"/>
        <v>1.8896438159424522</v>
      </c>
      <c r="Y103" s="176">
        <f t="shared" si="36"/>
        <v>2.0254570752917473</v>
      </c>
      <c r="Z103" s="176">
        <f t="shared" si="36"/>
        <v>2.1676535578304592</v>
      </c>
      <c r="AA103" s="176">
        <f t="shared" si="36"/>
        <v>2.3165332750484904</v>
      </c>
      <c r="AB103" s="176">
        <f t="shared" si="36"/>
        <v>2.4724103389757692</v>
      </c>
      <c r="AC103" s="176">
        <f t="shared" si="36"/>
        <v>2.6356136249076303</v>
      </c>
      <c r="AD103" s="176">
        <f t="shared" si="36"/>
        <v>2.8064874652782885</v>
      </c>
      <c r="AE103" s="176">
        <f t="shared" si="36"/>
        <v>2.9853923761463679</v>
      </c>
      <c r="AF103" s="176">
        <f t="shared" si="36"/>
        <v>3.1727058178252472</v>
      </c>
      <c r="AG103" s="176">
        <f t="shared" si="36"/>
        <v>3.3688229912630332</v>
      </c>
      <c r="AH103" s="176">
        <f t="shared" si="36"/>
        <v>3.5741576718523955</v>
      </c>
      <c r="AI103" s="176">
        <f t="shared" si="36"/>
        <v>3.7891430824294581</v>
      </c>
      <c r="AJ103" s="176">
        <f t="shared" si="36"/>
        <v>4.0142328073036424</v>
      </c>
      <c r="AK103" s="176">
        <f t="shared" si="36"/>
        <v>4.2499017492469129</v>
      </c>
    </row>
    <row r="104" spans="1:57" s="142" customFormat="1" hidden="1" x14ac:dyDescent="0.2">
      <c r="A104" s="172"/>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row>
    <row r="105" spans="1:57" ht="12.75" hidden="1" x14ac:dyDescent="0.2">
      <c r="A105" s="170"/>
      <c r="B105" s="183">
        <v>2021</v>
      </c>
      <c r="C105" s="183">
        <f>B105+1</f>
        <v>2022</v>
      </c>
      <c r="D105" s="183">
        <f t="shared" ref="D105:AK106" si="37">C105+1</f>
        <v>2023</v>
      </c>
      <c r="E105" s="183">
        <f t="shared" si="37"/>
        <v>2024</v>
      </c>
      <c r="F105" s="183">
        <f t="shared" si="37"/>
        <v>2025</v>
      </c>
      <c r="G105" s="183">
        <f t="shared" si="37"/>
        <v>2026</v>
      </c>
      <c r="H105" s="183">
        <f t="shared" si="37"/>
        <v>2027</v>
      </c>
      <c r="I105" s="183">
        <f t="shared" si="37"/>
        <v>2028</v>
      </c>
      <c r="J105" s="183">
        <f t="shared" si="37"/>
        <v>2029</v>
      </c>
      <c r="K105" s="183">
        <f t="shared" si="37"/>
        <v>2030</v>
      </c>
      <c r="L105" s="183">
        <f t="shared" si="37"/>
        <v>2031</v>
      </c>
      <c r="M105" s="183">
        <f t="shared" si="37"/>
        <v>2032</v>
      </c>
      <c r="N105" s="183">
        <f t="shared" si="37"/>
        <v>2033</v>
      </c>
      <c r="O105" s="183">
        <f t="shared" si="37"/>
        <v>2034</v>
      </c>
      <c r="P105" s="183">
        <f t="shared" si="37"/>
        <v>2035</v>
      </c>
      <c r="Q105" s="183">
        <f t="shared" si="37"/>
        <v>2036</v>
      </c>
      <c r="R105" s="183">
        <f t="shared" si="37"/>
        <v>2037</v>
      </c>
      <c r="S105" s="183">
        <f t="shared" si="37"/>
        <v>2038</v>
      </c>
      <c r="T105" s="183">
        <f t="shared" si="37"/>
        <v>2039</v>
      </c>
      <c r="U105" s="183">
        <f t="shared" si="37"/>
        <v>2040</v>
      </c>
      <c r="V105" s="183">
        <f t="shared" si="37"/>
        <v>2041</v>
      </c>
      <c r="W105" s="183">
        <f t="shared" si="37"/>
        <v>2042</v>
      </c>
      <c r="X105" s="183">
        <f t="shared" si="37"/>
        <v>2043</v>
      </c>
      <c r="Y105" s="183">
        <f t="shared" si="37"/>
        <v>2044</v>
      </c>
      <c r="Z105" s="183">
        <f t="shared" si="37"/>
        <v>2045</v>
      </c>
      <c r="AA105" s="183">
        <f t="shared" si="37"/>
        <v>2046</v>
      </c>
      <c r="AB105" s="183">
        <f t="shared" si="37"/>
        <v>2047</v>
      </c>
      <c r="AC105" s="183">
        <f t="shared" si="37"/>
        <v>2048</v>
      </c>
      <c r="AD105" s="183">
        <f t="shared" si="37"/>
        <v>2049</v>
      </c>
      <c r="AE105" s="183">
        <f t="shared" si="37"/>
        <v>2050</v>
      </c>
      <c r="AF105" s="183">
        <f t="shared" si="37"/>
        <v>2051</v>
      </c>
      <c r="AG105" s="183">
        <f t="shared" si="37"/>
        <v>2052</v>
      </c>
      <c r="AH105" s="183">
        <f t="shared" si="37"/>
        <v>2053</v>
      </c>
      <c r="AI105" s="183">
        <f t="shared" si="37"/>
        <v>2054</v>
      </c>
      <c r="AJ105" s="183">
        <f t="shared" si="37"/>
        <v>2055</v>
      </c>
      <c r="AK105" s="183">
        <f t="shared" si="37"/>
        <v>2056</v>
      </c>
      <c r="AL105" s="168"/>
      <c r="AM105" s="168"/>
      <c r="AN105" s="168"/>
      <c r="AO105" s="168"/>
      <c r="AP105" s="168"/>
      <c r="AQ105" s="168"/>
      <c r="AR105" s="168"/>
      <c r="AS105" s="168"/>
      <c r="AT105" s="168"/>
      <c r="AU105" s="168"/>
      <c r="AV105" s="168"/>
      <c r="AW105" s="168"/>
      <c r="AX105" s="168"/>
      <c r="AY105" s="168"/>
      <c r="AZ105" s="168"/>
      <c r="BA105" s="168"/>
      <c r="BB105" s="168"/>
      <c r="BC105" s="168"/>
      <c r="BD105" s="168"/>
      <c r="BE105" s="168"/>
    </row>
    <row r="106" spans="1:57" hidden="1" x14ac:dyDescent="0.2">
      <c r="A106" s="170"/>
      <c r="B106" s="187">
        <f>1</f>
        <v>1</v>
      </c>
      <c r="C106" s="187">
        <f t="shared" ref="C106" si="38">B106+1</f>
        <v>2</v>
      </c>
      <c r="D106" s="187">
        <f t="shared" si="37"/>
        <v>3</v>
      </c>
      <c r="E106" s="187">
        <f>D106+1</f>
        <v>4</v>
      </c>
      <c r="F106" s="187">
        <f t="shared" si="37"/>
        <v>5</v>
      </c>
      <c r="G106" s="187">
        <f t="shared" si="37"/>
        <v>6</v>
      </c>
      <c r="H106" s="187">
        <f t="shared" si="37"/>
        <v>7</v>
      </c>
      <c r="I106" s="187">
        <f t="shared" si="37"/>
        <v>8</v>
      </c>
      <c r="J106" s="187">
        <f t="shared" si="37"/>
        <v>9</v>
      </c>
      <c r="K106" s="187">
        <f t="shared" si="37"/>
        <v>10</v>
      </c>
      <c r="L106" s="187">
        <f t="shared" si="37"/>
        <v>11</v>
      </c>
      <c r="M106" s="187">
        <f t="shared" si="37"/>
        <v>12</v>
      </c>
      <c r="N106" s="187">
        <f t="shared" si="37"/>
        <v>13</v>
      </c>
      <c r="O106" s="187">
        <f t="shared" si="37"/>
        <v>14</v>
      </c>
      <c r="P106" s="187">
        <f t="shared" si="37"/>
        <v>15</v>
      </c>
      <c r="Q106" s="187">
        <f t="shared" si="37"/>
        <v>16</v>
      </c>
      <c r="R106" s="187">
        <f t="shared" si="37"/>
        <v>17</v>
      </c>
      <c r="S106" s="187">
        <f t="shared" si="37"/>
        <v>18</v>
      </c>
      <c r="T106" s="187">
        <f t="shared" si="37"/>
        <v>19</v>
      </c>
      <c r="U106" s="187">
        <f t="shared" si="37"/>
        <v>20</v>
      </c>
      <c r="V106" s="187">
        <f t="shared" si="37"/>
        <v>21</v>
      </c>
      <c r="W106" s="187">
        <f t="shared" si="37"/>
        <v>22</v>
      </c>
      <c r="X106" s="187">
        <f t="shared" si="37"/>
        <v>23</v>
      </c>
      <c r="Y106" s="187">
        <f t="shared" si="37"/>
        <v>24</v>
      </c>
      <c r="Z106" s="187">
        <f t="shared" si="37"/>
        <v>25</v>
      </c>
      <c r="AA106" s="187">
        <f t="shared" si="37"/>
        <v>26</v>
      </c>
      <c r="AB106" s="187">
        <f t="shared" si="37"/>
        <v>27</v>
      </c>
      <c r="AC106" s="187">
        <f t="shared" si="37"/>
        <v>28</v>
      </c>
      <c r="AD106" s="187">
        <f t="shared" si="37"/>
        <v>29</v>
      </c>
      <c r="AE106" s="187">
        <f t="shared" si="37"/>
        <v>30</v>
      </c>
      <c r="AF106" s="187">
        <f t="shared" si="37"/>
        <v>31</v>
      </c>
      <c r="AG106" s="187">
        <f t="shared" si="37"/>
        <v>32</v>
      </c>
      <c r="AH106" s="187">
        <f t="shared" si="37"/>
        <v>33</v>
      </c>
      <c r="AI106" s="187">
        <f t="shared" si="37"/>
        <v>34</v>
      </c>
      <c r="AJ106" s="187">
        <f t="shared" si="37"/>
        <v>35</v>
      </c>
      <c r="AK106" s="187">
        <f t="shared" si="37"/>
        <v>36</v>
      </c>
      <c r="AL106" s="168"/>
      <c r="AM106" s="168"/>
      <c r="AN106" s="168"/>
      <c r="AO106" s="168"/>
      <c r="AP106" s="168"/>
      <c r="AQ106" s="168"/>
      <c r="AR106" s="168"/>
      <c r="AS106" s="168"/>
      <c r="AT106" s="168"/>
      <c r="AU106" s="168"/>
      <c r="AV106" s="168"/>
      <c r="AW106" s="168"/>
      <c r="AX106" s="168"/>
      <c r="AY106" s="168"/>
      <c r="AZ106" s="168"/>
      <c r="BA106" s="168"/>
      <c r="BB106" s="168"/>
      <c r="BC106" s="168"/>
      <c r="BD106" s="168"/>
      <c r="BE106" s="168"/>
    </row>
    <row r="107" spans="1:57" ht="15" hidden="1" x14ac:dyDescent="0.2">
      <c r="A107" s="170"/>
      <c r="B107" s="188">
        <v>0.5</v>
      </c>
      <c r="C107" s="188">
        <f>AVERAGE(B106:C106)</f>
        <v>1.5</v>
      </c>
      <c r="D107" s="188">
        <f>AVERAGE(C106:D106)</f>
        <v>2.5</v>
      </c>
      <c r="E107" s="188">
        <f>AVERAGE(D106:E106)</f>
        <v>3.5</v>
      </c>
      <c r="F107" s="188">
        <f t="shared" ref="F107:AK107" si="39">AVERAGE(E106:F106)</f>
        <v>4.5</v>
      </c>
      <c r="G107" s="188">
        <f t="shared" si="39"/>
        <v>5.5</v>
      </c>
      <c r="H107" s="188">
        <f t="shared" si="39"/>
        <v>6.5</v>
      </c>
      <c r="I107" s="188">
        <f t="shared" si="39"/>
        <v>7.5</v>
      </c>
      <c r="J107" s="188">
        <f t="shared" si="39"/>
        <v>8.5</v>
      </c>
      <c r="K107" s="188">
        <f t="shared" si="39"/>
        <v>9.5</v>
      </c>
      <c r="L107" s="188">
        <f t="shared" si="39"/>
        <v>10.5</v>
      </c>
      <c r="M107" s="188">
        <f t="shared" si="39"/>
        <v>11.5</v>
      </c>
      <c r="N107" s="188">
        <f t="shared" si="39"/>
        <v>12.5</v>
      </c>
      <c r="O107" s="188">
        <f t="shared" si="39"/>
        <v>13.5</v>
      </c>
      <c r="P107" s="188">
        <f t="shared" si="39"/>
        <v>14.5</v>
      </c>
      <c r="Q107" s="188">
        <f t="shared" si="39"/>
        <v>15.5</v>
      </c>
      <c r="R107" s="188">
        <f t="shared" si="39"/>
        <v>16.5</v>
      </c>
      <c r="S107" s="188">
        <f t="shared" si="39"/>
        <v>17.5</v>
      </c>
      <c r="T107" s="188">
        <f t="shared" si="39"/>
        <v>18.5</v>
      </c>
      <c r="U107" s="188">
        <f t="shared" si="39"/>
        <v>19.5</v>
      </c>
      <c r="V107" s="188">
        <f t="shared" si="39"/>
        <v>20.5</v>
      </c>
      <c r="W107" s="188">
        <f t="shared" si="39"/>
        <v>21.5</v>
      </c>
      <c r="X107" s="188">
        <f t="shared" si="39"/>
        <v>22.5</v>
      </c>
      <c r="Y107" s="188">
        <f t="shared" si="39"/>
        <v>23.5</v>
      </c>
      <c r="Z107" s="188">
        <f t="shared" si="39"/>
        <v>24.5</v>
      </c>
      <c r="AA107" s="188">
        <f t="shared" si="39"/>
        <v>25.5</v>
      </c>
      <c r="AB107" s="188">
        <f t="shared" si="39"/>
        <v>26.5</v>
      </c>
      <c r="AC107" s="188">
        <f t="shared" si="39"/>
        <v>27.5</v>
      </c>
      <c r="AD107" s="188">
        <f t="shared" si="39"/>
        <v>28.5</v>
      </c>
      <c r="AE107" s="188">
        <f t="shared" si="39"/>
        <v>29.5</v>
      </c>
      <c r="AF107" s="188">
        <f t="shared" si="39"/>
        <v>30.5</v>
      </c>
      <c r="AG107" s="188">
        <f t="shared" si="39"/>
        <v>31.5</v>
      </c>
      <c r="AH107" s="188">
        <f t="shared" si="39"/>
        <v>32.5</v>
      </c>
      <c r="AI107" s="188">
        <f t="shared" si="39"/>
        <v>33.5</v>
      </c>
      <c r="AJ107" s="188">
        <f t="shared" si="39"/>
        <v>34.5</v>
      </c>
      <c r="AK107" s="188">
        <f t="shared" si="39"/>
        <v>35.5</v>
      </c>
      <c r="AL107" s="168"/>
      <c r="AM107" s="168"/>
      <c r="AN107" s="168"/>
      <c r="AO107" s="168"/>
      <c r="AP107" s="168"/>
      <c r="AQ107" s="168"/>
      <c r="AR107" s="168"/>
      <c r="AS107" s="168"/>
      <c r="AT107" s="168"/>
      <c r="AU107" s="168"/>
      <c r="AV107" s="168"/>
      <c r="AW107" s="168"/>
      <c r="AX107" s="168"/>
      <c r="AY107" s="168"/>
      <c r="AZ107" s="168"/>
      <c r="BA107" s="168"/>
      <c r="BB107" s="168"/>
      <c r="BC107" s="168"/>
      <c r="BD107" s="168"/>
      <c r="BE107" s="168"/>
    </row>
    <row r="108" spans="1:57" ht="12.75" hidden="1" x14ac:dyDescent="0.2">
      <c r="A108" s="170"/>
      <c r="B108" s="168"/>
      <c r="C108" s="168"/>
      <c r="D108" s="168"/>
      <c r="E108" s="168"/>
      <c r="F108" s="168"/>
      <c r="G108" s="168"/>
      <c r="H108" s="168"/>
      <c r="I108" s="168"/>
      <c r="J108" s="168"/>
      <c r="K108" s="168"/>
      <c r="L108" s="168"/>
      <c r="M108" s="168"/>
      <c r="N108" s="168"/>
      <c r="O108" s="168"/>
      <c r="P108" s="168"/>
      <c r="Q108" s="168"/>
      <c r="R108" s="168"/>
      <c r="S108" s="168"/>
      <c r="T108" s="168"/>
      <c r="U108" s="168"/>
      <c r="V108" s="168"/>
      <c r="W108" s="168"/>
      <c r="X108" s="168"/>
      <c r="Y108" s="168"/>
      <c r="Z108" s="168"/>
      <c r="AA108" s="168"/>
      <c r="AB108" s="168"/>
      <c r="AC108" s="168"/>
      <c r="AD108" s="168"/>
      <c r="AE108" s="168"/>
      <c r="AF108" s="168"/>
      <c r="AG108" s="168"/>
      <c r="AH108" s="168"/>
      <c r="AI108" s="168"/>
      <c r="AJ108" s="168"/>
      <c r="AK108" s="168"/>
      <c r="AL108" s="168"/>
      <c r="AM108" s="168"/>
      <c r="AN108" s="168"/>
      <c r="AO108" s="168"/>
      <c r="AP108" s="168"/>
      <c r="AQ108" s="168"/>
      <c r="AR108" s="168"/>
      <c r="AS108" s="168"/>
      <c r="AT108" s="168"/>
      <c r="AU108" s="168"/>
      <c r="AV108" s="168"/>
      <c r="AW108" s="168"/>
      <c r="AX108" s="168"/>
      <c r="AY108" s="168"/>
      <c r="AZ108" s="168"/>
      <c r="BA108" s="168"/>
      <c r="BB108" s="168"/>
      <c r="BC108" s="168"/>
      <c r="BD108" s="168"/>
      <c r="BE108" s="168"/>
    </row>
    <row r="109" spans="1:57" ht="12.75" x14ac:dyDescent="0.2">
      <c r="A109" s="170"/>
      <c r="B109" s="168"/>
      <c r="C109" s="168"/>
      <c r="D109" s="168"/>
      <c r="E109" s="168"/>
      <c r="F109" s="168"/>
      <c r="G109" s="168"/>
      <c r="H109" s="168"/>
      <c r="I109" s="168"/>
      <c r="J109" s="168"/>
      <c r="K109" s="168"/>
      <c r="L109" s="168"/>
      <c r="M109" s="168"/>
      <c r="N109" s="168"/>
      <c r="O109" s="168"/>
      <c r="P109" s="168"/>
      <c r="Q109" s="168"/>
      <c r="R109" s="168"/>
      <c r="S109" s="168"/>
      <c r="T109" s="168"/>
      <c r="U109" s="168"/>
      <c r="V109" s="168"/>
      <c r="W109" s="168"/>
      <c r="X109" s="168"/>
      <c r="Y109" s="168"/>
      <c r="Z109" s="168"/>
      <c r="AA109" s="168"/>
      <c r="AB109" s="168"/>
      <c r="AC109" s="168"/>
      <c r="AD109" s="168"/>
      <c r="AE109" s="168"/>
      <c r="AF109" s="168"/>
      <c r="AG109" s="168"/>
      <c r="AH109" s="168"/>
      <c r="AI109" s="168"/>
      <c r="AJ109" s="168"/>
      <c r="AK109" s="168"/>
      <c r="AL109" s="168"/>
      <c r="AM109" s="168"/>
      <c r="AN109" s="168"/>
      <c r="AO109" s="168"/>
      <c r="AP109" s="168"/>
      <c r="AQ109" s="168"/>
      <c r="AR109" s="168"/>
      <c r="AS109" s="168"/>
      <c r="AT109" s="168"/>
      <c r="AU109" s="168"/>
      <c r="AV109" s="168"/>
      <c r="AW109" s="168"/>
      <c r="AX109" s="168"/>
      <c r="AY109" s="168"/>
      <c r="AZ109" s="168"/>
      <c r="BA109" s="168"/>
      <c r="BB109" s="168"/>
      <c r="BC109" s="168"/>
      <c r="BD109" s="168"/>
      <c r="BE109" s="168"/>
    </row>
    <row r="110" spans="1:57" ht="12.75" x14ac:dyDescent="0.2">
      <c r="A110" s="170"/>
      <c r="B110" s="168"/>
      <c r="C110" s="168"/>
      <c r="D110" s="168"/>
      <c r="E110" s="168"/>
      <c r="F110" s="168"/>
      <c r="G110" s="168"/>
      <c r="H110" s="168"/>
      <c r="I110" s="168"/>
      <c r="J110" s="168"/>
      <c r="K110" s="168"/>
      <c r="L110" s="168"/>
      <c r="M110" s="168"/>
      <c r="N110" s="168"/>
      <c r="O110" s="168"/>
      <c r="P110" s="168"/>
      <c r="Q110" s="168"/>
      <c r="R110" s="168"/>
      <c r="S110" s="168"/>
      <c r="T110" s="168"/>
      <c r="U110" s="168"/>
      <c r="V110" s="168"/>
      <c r="W110" s="168"/>
      <c r="X110" s="168"/>
      <c r="Y110" s="168"/>
      <c r="Z110" s="168"/>
      <c r="AA110" s="168"/>
      <c r="AB110" s="168"/>
      <c r="AC110" s="168"/>
      <c r="AD110" s="168"/>
      <c r="AE110" s="168"/>
      <c r="AF110" s="168"/>
      <c r="AG110" s="168"/>
      <c r="AH110" s="168"/>
      <c r="AI110" s="168"/>
      <c r="AJ110" s="168"/>
      <c r="AK110" s="168"/>
      <c r="AL110" s="168"/>
      <c r="AM110" s="168"/>
      <c r="AN110" s="168"/>
      <c r="AO110" s="168"/>
      <c r="AP110" s="168"/>
      <c r="AQ110" s="168"/>
      <c r="AR110" s="168"/>
      <c r="AS110" s="168"/>
      <c r="AT110" s="168"/>
      <c r="AU110" s="168"/>
      <c r="AV110" s="168"/>
      <c r="AW110" s="168"/>
      <c r="AX110" s="168"/>
      <c r="AY110" s="168"/>
      <c r="AZ110" s="168"/>
      <c r="BA110" s="168"/>
      <c r="BB110" s="168"/>
      <c r="BC110" s="168"/>
      <c r="BD110" s="168"/>
      <c r="BE110" s="168"/>
    </row>
    <row r="111" spans="1:57" ht="12.75" x14ac:dyDescent="0.2">
      <c r="A111" s="170"/>
      <c r="B111" s="168"/>
      <c r="C111" s="168"/>
      <c r="D111" s="168"/>
      <c r="E111" s="168"/>
      <c r="F111" s="168"/>
      <c r="G111" s="168"/>
      <c r="H111" s="168"/>
      <c r="I111" s="168"/>
      <c r="J111" s="168"/>
      <c r="K111" s="168"/>
      <c r="L111" s="168"/>
      <c r="M111" s="168"/>
      <c r="N111" s="168"/>
      <c r="O111" s="168"/>
      <c r="P111" s="168"/>
      <c r="Q111" s="168"/>
      <c r="R111" s="168"/>
      <c r="S111" s="168"/>
      <c r="T111" s="168"/>
      <c r="U111" s="168"/>
      <c r="V111" s="168"/>
      <c r="W111" s="168"/>
      <c r="X111" s="168"/>
      <c r="Y111" s="168"/>
      <c r="Z111" s="168"/>
      <c r="AA111" s="168"/>
      <c r="AB111" s="168"/>
      <c r="AC111" s="168"/>
      <c r="AD111" s="168"/>
      <c r="AE111" s="168"/>
      <c r="AF111" s="168"/>
      <c r="AG111" s="168"/>
      <c r="AH111" s="168"/>
      <c r="AI111" s="168"/>
      <c r="AJ111" s="168"/>
      <c r="AK111" s="168"/>
      <c r="AL111" s="168"/>
      <c r="AM111" s="168"/>
      <c r="AN111" s="168"/>
      <c r="AO111" s="168"/>
      <c r="AP111" s="168"/>
      <c r="AQ111" s="168"/>
      <c r="AR111" s="168"/>
      <c r="AS111" s="168"/>
      <c r="AT111" s="168"/>
      <c r="AU111" s="168"/>
      <c r="AV111" s="168"/>
      <c r="AW111" s="168"/>
      <c r="AX111" s="168"/>
      <c r="AY111" s="168"/>
      <c r="AZ111" s="168"/>
      <c r="BA111" s="168"/>
      <c r="BB111" s="168"/>
      <c r="BC111" s="168"/>
      <c r="BD111" s="168"/>
      <c r="BE111" s="168"/>
    </row>
    <row r="112" spans="1:57" ht="12.75" x14ac:dyDescent="0.2">
      <c r="A112" s="170"/>
      <c r="B112" s="168"/>
      <c r="C112" s="168"/>
      <c r="D112" s="168"/>
      <c r="E112" s="168"/>
      <c r="F112" s="168"/>
      <c r="G112" s="168"/>
      <c r="H112" s="168"/>
      <c r="I112" s="168"/>
      <c r="J112" s="168"/>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G112" s="168"/>
      <c r="AH112" s="168"/>
      <c r="AI112" s="168"/>
      <c r="AJ112" s="168"/>
      <c r="AK112" s="168"/>
      <c r="AL112" s="168"/>
      <c r="AM112" s="168"/>
      <c r="AN112" s="168"/>
      <c r="AO112" s="168"/>
      <c r="AP112" s="168"/>
      <c r="AQ112" s="168"/>
      <c r="AR112" s="168"/>
      <c r="AS112" s="168"/>
      <c r="AT112" s="168"/>
      <c r="AU112" s="168"/>
      <c r="AV112" s="168"/>
      <c r="AW112" s="168"/>
      <c r="AX112" s="168"/>
      <c r="AY112" s="168"/>
      <c r="AZ112" s="168"/>
      <c r="BA112" s="168"/>
      <c r="BB112" s="168"/>
      <c r="BC112" s="168"/>
      <c r="BD112" s="168"/>
      <c r="BE112" s="168"/>
    </row>
    <row r="113" spans="1:57" ht="12.75" x14ac:dyDescent="0.2">
      <c r="A113" s="170"/>
      <c r="B113" s="168"/>
      <c r="C113" s="168"/>
      <c r="D113" s="168"/>
      <c r="E113" s="168"/>
      <c r="F113" s="168"/>
      <c r="G113" s="168"/>
      <c r="H113" s="168"/>
      <c r="I113" s="168"/>
      <c r="J113" s="168"/>
      <c r="K113" s="168"/>
      <c r="L113" s="168"/>
      <c r="M113" s="168"/>
      <c r="N113" s="168"/>
      <c r="O113" s="168"/>
      <c r="P113" s="168"/>
      <c r="Q113" s="168"/>
      <c r="R113" s="168"/>
      <c r="S113" s="168"/>
      <c r="T113" s="168"/>
      <c r="U113" s="168"/>
      <c r="V113" s="168"/>
      <c r="W113" s="168"/>
      <c r="X113" s="168"/>
      <c r="Y113" s="168"/>
      <c r="Z113" s="168"/>
      <c r="AA113" s="168"/>
      <c r="AB113" s="168"/>
      <c r="AC113" s="168"/>
      <c r="AD113" s="168"/>
      <c r="AE113" s="168"/>
      <c r="AF113" s="168"/>
      <c r="AG113" s="168"/>
      <c r="AH113" s="168"/>
      <c r="AI113" s="168"/>
      <c r="AJ113" s="168"/>
      <c r="AK113" s="168"/>
      <c r="AL113" s="168"/>
      <c r="AM113" s="168"/>
      <c r="AN113" s="168"/>
      <c r="AO113" s="168"/>
      <c r="AP113" s="168"/>
      <c r="AQ113" s="168"/>
      <c r="AR113" s="168"/>
      <c r="AS113" s="168"/>
      <c r="AT113" s="168"/>
      <c r="AU113" s="168"/>
      <c r="AV113" s="168"/>
      <c r="AW113" s="168"/>
      <c r="AX113" s="168"/>
      <c r="AY113" s="168"/>
      <c r="AZ113" s="168"/>
      <c r="BA113" s="168"/>
      <c r="BB113" s="168"/>
      <c r="BC113" s="168"/>
      <c r="BD113" s="168"/>
      <c r="BE113" s="168"/>
    </row>
    <row r="114" spans="1:57" ht="12.75" x14ac:dyDescent="0.2">
      <c r="A114" s="170"/>
      <c r="B114" s="168"/>
      <c r="C114" s="168"/>
      <c r="D114" s="168"/>
      <c r="E114" s="168"/>
      <c r="F114" s="168"/>
      <c r="G114" s="168"/>
      <c r="H114" s="168"/>
      <c r="I114" s="168"/>
      <c r="J114" s="168"/>
      <c r="K114" s="168"/>
      <c r="L114" s="168"/>
      <c r="M114" s="168"/>
      <c r="N114" s="168"/>
      <c r="O114" s="168"/>
      <c r="P114" s="168"/>
      <c r="Q114" s="168"/>
      <c r="R114" s="168"/>
      <c r="S114" s="168"/>
      <c r="T114" s="168"/>
      <c r="U114" s="168"/>
      <c r="V114" s="168"/>
      <c r="W114" s="168"/>
      <c r="X114" s="168"/>
      <c r="Y114" s="168"/>
      <c r="Z114" s="168"/>
      <c r="AA114" s="168"/>
      <c r="AB114" s="168"/>
      <c r="AC114" s="168"/>
      <c r="AD114" s="168"/>
      <c r="AE114" s="168"/>
      <c r="AF114" s="168"/>
      <c r="AG114" s="168"/>
      <c r="AH114" s="168"/>
      <c r="AI114" s="168"/>
      <c r="AJ114" s="168"/>
      <c r="AK114" s="168"/>
      <c r="AL114" s="168"/>
      <c r="AM114" s="168"/>
      <c r="AN114" s="168"/>
      <c r="AO114" s="168"/>
      <c r="AP114" s="168"/>
      <c r="AQ114" s="168"/>
      <c r="AR114" s="168"/>
      <c r="AS114" s="168"/>
      <c r="AT114" s="168"/>
      <c r="AU114" s="168"/>
      <c r="AV114" s="168"/>
      <c r="AW114" s="168"/>
      <c r="AX114" s="168"/>
      <c r="AY114" s="168"/>
      <c r="AZ114" s="168"/>
      <c r="BA114" s="168"/>
      <c r="BB114" s="168"/>
      <c r="BC114" s="168"/>
      <c r="BD114" s="168"/>
      <c r="BE114" s="168"/>
    </row>
    <row r="115" spans="1:57" ht="12.75" x14ac:dyDescent="0.2">
      <c r="A115" s="170"/>
      <c r="B115" s="168"/>
      <c r="C115" s="168"/>
      <c r="D115" s="168"/>
      <c r="E115" s="168"/>
      <c r="F115" s="168"/>
      <c r="G115" s="168"/>
      <c r="H115" s="168"/>
      <c r="I115" s="168"/>
      <c r="J115" s="168"/>
      <c r="K115" s="168"/>
      <c r="L115" s="168"/>
      <c r="M115" s="168"/>
      <c r="N115" s="168"/>
      <c r="O115" s="168"/>
      <c r="P115" s="168"/>
      <c r="Q115" s="168"/>
      <c r="R115" s="168"/>
      <c r="S115" s="168"/>
      <c r="T115" s="168"/>
      <c r="U115" s="168"/>
      <c r="V115" s="168"/>
      <c r="W115" s="168"/>
      <c r="X115" s="168"/>
      <c r="Y115" s="168"/>
      <c r="Z115" s="168"/>
      <c r="AA115" s="168"/>
      <c r="AB115" s="168"/>
      <c r="AC115" s="168"/>
      <c r="AD115" s="168"/>
      <c r="AE115" s="168"/>
      <c r="AF115" s="168"/>
      <c r="AG115" s="168"/>
      <c r="AH115" s="168"/>
      <c r="AI115" s="168"/>
      <c r="AJ115" s="168"/>
      <c r="AK115" s="168"/>
      <c r="AL115" s="168"/>
      <c r="AM115" s="168"/>
      <c r="AN115" s="168"/>
      <c r="AO115" s="168"/>
      <c r="AP115" s="168"/>
      <c r="AQ115" s="168"/>
      <c r="AR115" s="168"/>
      <c r="AS115" s="168"/>
      <c r="AT115" s="168"/>
      <c r="AU115" s="168"/>
      <c r="AV115" s="168"/>
      <c r="AW115" s="168"/>
      <c r="AX115" s="168"/>
      <c r="AY115" s="168"/>
      <c r="AZ115" s="168"/>
      <c r="BA115" s="168"/>
      <c r="BB115" s="168"/>
      <c r="BC115" s="168"/>
      <c r="BD115" s="168"/>
      <c r="BE115" s="168"/>
    </row>
    <row r="116" spans="1:57" ht="12.75" x14ac:dyDescent="0.2">
      <c r="A116" s="170"/>
      <c r="B116" s="168"/>
      <c r="C116" s="168"/>
      <c r="D116" s="168"/>
      <c r="E116" s="168"/>
      <c r="F116" s="168"/>
      <c r="G116" s="168"/>
      <c r="H116" s="168"/>
      <c r="I116" s="168"/>
      <c r="J116" s="168"/>
      <c r="K116" s="168"/>
      <c r="L116" s="168"/>
      <c r="M116" s="168"/>
      <c r="N116" s="168"/>
      <c r="O116" s="168"/>
      <c r="P116" s="168"/>
      <c r="Q116" s="168"/>
      <c r="R116" s="168"/>
      <c r="S116" s="168"/>
      <c r="T116" s="168"/>
      <c r="U116" s="168"/>
      <c r="V116" s="168"/>
      <c r="W116" s="168"/>
      <c r="X116" s="168"/>
      <c r="Y116" s="168"/>
      <c r="Z116" s="168"/>
      <c r="AA116" s="168"/>
      <c r="AB116" s="168"/>
      <c r="AC116" s="168"/>
      <c r="AD116" s="168"/>
      <c r="AE116" s="168"/>
      <c r="AF116" s="168"/>
      <c r="AG116" s="168"/>
      <c r="AH116" s="168"/>
      <c r="AI116" s="168"/>
      <c r="AJ116" s="168"/>
      <c r="AK116" s="168"/>
      <c r="AL116" s="168"/>
      <c r="AM116" s="168"/>
      <c r="AN116" s="168"/>
      <c r="AO116" s="168"/>
      <c r="AP116" s="168"/>
      <c r="AQ116" s="168"/>
      <c r="AR116" s="168"/>
      <c r="AS116" s="168"/>
      <c r="AT116" s="168"/>
      <c r="AU116" s="168"/>
      <c r="AV116" s="168"/>
      <c r="AW116" s="168"/>
      <c r="AX116" s="168"/>
      <c r="AY116" s="168"/>
      <c r="AZ116" s="168"/>
      <c r="BA116" s="168"/>
      <c r="BB116" s="168"/>
      <c r="BC116" s="168"/>
      <c r="BD116" s="168"/>
      <c r="BE116" s="168"/>
    </row>
    <row r="117" spans="1:57" ht="12.75" x14ac:dyDescent="0.2">
      <c r="A117" s="170"/>
      <c r="B117" s="168"/>
      <c r="C117" s="168"/>
      <c r="D117" s="168"/>
      <c r="E117" s="168"/>
      <c r="F117" s="168"/>
      <c r="G117" s="168"/>
      <c r="H117" s="168"/>
      <c r="I117" s="168"/>
      <c r="J117" s="168"/>
      <c r="K117" s="168"/>
      <c r="L117" s="168"/>
      <c r="M117" s="168"/>
      <c r="N117" s="168"/>
      <c r="O117" s="168"/>
      <c r="P117" s="168"/>
      <c r="Q117" s="168"/>
      <c r="R117" s="168"/>
      <c r="S117" s="168"/>
      <c r="T117" s="168"/>
      <c r="U117" s="168"/>
      <c r="V117" s="168"/>
      <c r="W117" s="168"/>
      <c r="X117" s="168"/>
      <c r="Y117" s="168"/>
      <c r="Z117" s="168"/>
      <c r="AA117" s="168"/>
      <c r="AB117" s="168"/>
      <c r="AC117" s="168"/>
      <c r="AD117" s="168"/>
      <c r="AE117" s="168"/>
      <c r="AF117" s="168"/>
      <c r="AG117" s="168"/>
      <c r="AH117" s="168"/>
      <c r="AI117" s="168"/>
      <c r="AJ117" s="168"/>
      <c r="AK117" s="168"/>
      <c r="AL117" s="168"/>
      <c r="AM117" s="168"/>
      <c r="AN117" s="168"/>
      <c r="AO117" s="168"/>
      <c r="AP117" s="168"/>
      <c r="AQ117" s="168"/>
      <c r="AR117" s="168"/>
      <c r="AS117" s="168"/>
      <c r="AT117" s="168"/>
      <c r="AU117" s="168"/>
      <c r="AV117" s="168"/>
      <c r="AW117" s="168"/>
      <c r="AX117" s="168"/>
      <c r="AY117" s="168"/>
      <c r="AZ117" s="168"/>
      <c r="BA117" s="168"/>
      <c r="BB117" s="168"/>
      <c r="BC117" s="168"/>
      <c r="BD117" s="168"/>
      <c r="BE117" s="168"/>
    </row>
    <row r="118" spans="1:57" ht="12.75" x14ac:dyDescent="0.2">
      <c r="A118" s="170"/>
      <c r="B118" s="168"/>
      <c r="C118" s="168"/>
      <c r="D118" s="168"/>
      <c r="E118" s="168"/>
      <c r="F118" s="168"/>
      <c r="G118" s="168"/>
      <c r="H118" s="168"/>
      <c r="I118" s="168"/>
      <c r="J118" s="168"/>
      <c r="K118" s="168"/>
      <c r="L118" s="168"/>
      <c r="M118" s="168"/>
      <c r="N118" s="168"/>
      <c r="O118" s="168"/>
      <c r="P118" s="168"/>
      <c r="Q118" s="168"/>
      <c r="R118" s="168"/>
      <c r="S118" s="168"/>
      <c r="T118" s="168"/>
      <c r="U118" s="168"/>
      <c r="V118" s="168"/>
      <c r="W118" s="168"/>
      <c r="X118" s="168"/>
      <c r="Y118" s="168"/>
      <c r="Z118" s="168"/>
      <c r="AA118" s="168"/>
      <c r="AB118" s="168"/>
      <c r="AC118" s="168"/>
      <c r="AD118" s="168"/>
      <c r="AE118" s="168"/>
      <c r="AF118" s="168"/>
      <c r="AG118" s="168"/>
      <c r="AH118" s="168"/>
      <c r="AI118" s="168"/>
      <c r="AJ118" s="168"/>
      <c r="AK118" s="168"/>
      <c r="AL118" s="168"/>
      <c r="AM118" s="168"/>
      <c r="AN118" s="168"/>
      <c r="AO118" s="168"/>
      <c r="AP118" s="168"/>
      <c r="AQ118" s="168"/>
      <c r="AR118" s="168"/>
      <c r="AS118" s="168"/>
      <c r="AT118" s="168"/>
      <c r="AU118" s="168"/>
      <c r="AV118" s="168"/>
      <c r="AW118" s="168"/>
      <c r="AX118" s="168"/>
      <c r="AY118" s="168"/>
      <c r="AZ118" s="168"/>
      <c r="BA118" s="168"/>
      <c r="BB118" s="168"/>
      <c r="BC118" s="168"/>
      <c r="BD118" s="168"/>
      <c r="BE118" s="168"/>
    </row>
    <row r="119" spans="1:57" ht="12.75" x14ac:dyDescent="0.2">
      <c r="A119" s="170"/>
      <c r="B119" s="168"/>
      <c r="C119" s="168"/>
      <c r="D119" s="168"/>
      <c r="E119" s="168"/>
      <c r="F119" s="168"/>
      <c r="G119" s="168"/>
      <c r="H119" s="168"/>
      <c r="I119" s="168"/>
      <c r="J119" s="168"/>
      <c r="K119" s="168"/>
      <c r="L119" s="168"/>
      <c r="M119" s="168"/>
      <c r="N119" s="168"/>
      <c r="O119" s="168"/>
      <c r="P119" s="168"/>
      <c r="Q119" s="168"/>
      <c r="R119" s="168"/>
      <c r="S119" s="168"/>
      <c r="T119" s="168"/>
      <c r="U119" s="168"/>
      <c r="V119" s="168"/>
      <c r="W119" s="168"/>
      <c r="X119" s="168"/>
      <c r="Y119" s="168"/>
      <c r="Z119" s="168"/>
      <c r="AA119" s="168"/>
      <c r="AB119" s="168"/>
      <c r="AC119" s="168"/>
      <c r="AD119" s="168"/>
      <c r="AE119" s="168"/>
      <c r="AF119" s="168"/>
      <c r="AG119" s="168"/>
      <c r="AH119" s="168"/>
      <c r="AI119" s="168"/>
      <c r="AJ119" s="168"/>
      <c r="AK119" s="168"/>
      <c r="AL119" s="168"/>
      <c r="AM119" s="168"/>
      <c r="AN119" s="168"/>
      <c r="AO119" s="168"/>
      <c r="AP119" s="168"/>
      <c r="AQ119" s="168"/>
      <c r="AR119" s="168"/>
      <c r="AS119" s="168"/>
      <c r="AT119" s="168"/>
      <c r="AU119" s="168"/>
      <c r="AV119" s="168"/>
      <c r="AW119" s="168"/>
      <c r="AX119" s="168"/>
      <c r="AY119" s="168"/>
      <c r="AZ119" s="168"/>
      <c r="BA119" s="168"/>
      <c r="BB119" s="168"/>
      <c r="BC119" s="168"/>
      <c r="BD119" s="168"/>
      <c r="BE119" s="168"/>
    </row>
    <row r="120" spans="1:57" ht="12.75" x14ac:dyDescent="0.2">
      <c r="A120" s="170"/>
      <c r="B120" s="168"/>
      <c r="C120" s="168"/>
      <c r="D120" s="168"/>
      <c r="E120" s="168"/>
      <c r="F120" s="168"/>
      <c r="G120" s="168"/>
      <c r="H120" s="168"/>
      <c r="I120" s="168"/>
      <c r="J120" s="168"/>
      <c r="K120" s="168"/>
      <c r="L120" s="168"/>
      <c r="M120" s="168"/>
      <c r="N120" s="168"/>
      <c r="O120" s="168"/>
      <c r="P120" s="168"/>
      <c r="Q120" s="168"/>
      <c r="R120" s="168"/>
      <c r="S120" s="168"/>
      <c r="T120" s="168"/>
      <c r="U120" s="168"/>
      <c r="V120" s="168"/>
      <c r="W120" s="168"/>
      <c r="X120" s="168"/>
      <c r="Y120" s="168"/>
      <c r="Z120" s="168"/>
      <c r="AA120" s="168"/>
      <c r="AB120" s="168"/>
      <c r="AC120" s="168"/>
      <c r="AD120" s="168"/>
      <c r="AE120" s="168"/>
      <c r="AF120" s="168"/>
      <c r="AG120" s="168"/>
      <c r="AH120" s="168"/>
      <c r="AI120" s="168"/>
      <c r="AJ120" s="168"/>
      <c r="AK120" s="168"/>
      <c r="AL120" s="168"/>
      <c r="AM120" s="168"/>
      <c r="AN120" s="168"/>
      <c r="AO120" s="168"/>
      <c r="AP120" s="168"/>
      <c r="AQ120" s="168"/>
      <c r="AR120" s="168"/>
      <c r="AS120" s="168"/>
      <c r="AT120" s="168"/>
      <c r="AU120" s="168"/>
      <c r="AV120" s="168"/>
      <c r="AW120" s="168"/>
      <c r="AX120" s="168"/>
      <c r="AY120" s="168"/>
      <c r="AZ120" s="168"/>
      <c r="BA120" s="168"/>
      <c r="BB120" s="168"/>
      <c r="BC120" s="168"/>
      <c r="BD120" s="168"/>
      <c r="BE120" s="168"/>
    </row>
    <row r="121" spans="1:57" ht="12.75" x14ac:dyDescent="0.2">
      <c r="A121" s="170"/>
      <c r="B121" s="168"/>
      <c r="C121" s="168"/>
      <c r="D121" s="168"/>
      <c r="E121" s="168"/>
      <c r="F121" s="168"/>
      <c r="G121" s="168"/>
      <c r="H121" s="168"/>
      <c r="I121" s="168"/>
      <c r="J121" s="168"/>
      <c r="K121" s="168"/>
      <c r="L121" s="168"/>
      <c r="M121" s="168"/>
      <c r="N121" s="168"/>
      <c r="O121" s="168"/>
      <c r="P121" s="168"/>
      <c r="Q121" s="168"/>
      <c r="R121" s="168"/>
      <c r="S121" s="168"/>
      <c r="T121" s="168"/>
      <c r="U121" s="168"/>
      <c r="V121" s="168"/>
      <c r="W121" s="168"/>
      <c r="X121" s="168"/>
      <c r="Y121" s="168"/>
      <c r="Z121" s="168"/>
      <c r="AA121" s="168"/>
      <c r="AB121" s="168"/>
      <c r="AC121" s="168"/>
      <c r="AD121" s="168"/>
      <c r="AE121" s="168"/>
      <c r="AF121" s="168"/>
      <c r="AG121" s="168"/>
      <c r="AH121" s="168"/>
      <c r="AI121" s="168"/>
      <c r="AJ121" s="168"/>
      <c r="AK121" s="168"/>
      <c r="AL121" s="168"/>
      <c r="AM121" s="168"/>
      <c r="AN121" s="168"/>
      <c r="AO121" s="168"/>
      <c r="AP121" s="168"/>
      <c r="AQ121" s="168"/>
      <c r="AR121" s="168"/>
      <c r="AS121" s="168"/>
      <c r="AT121" s="168"/>
      <c r="AU121" s="168"/>
      <c r="AV121" s="168"/>
      <c r="AW121" s="168"/>
      <c r="AX121" s="168"/>
      <c r="AY121" s="168"/>
      <c r="AZ121" s="168"/>
      <c r="BA121" s="168"/>
      <c r="BB121" s="168"/>
      <c r="BC121" s="168"/>
      <c r="BD121" s="168"/>
      <c r="BE121" s="168"/>
    </row>
    <row r="122" spans="1:57" ht="12.75" x14ac:dyDescent="0.2">
      <c r="A122" s="169"/>
      <c r="B122" s="167"/>
      <c r="C122" s="167"/>
      <c r="D122" s="167"/>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7"/>
      <c r="AB122" s="167"/>
      <c r="AC122" s="167"/>
      <c r="AD122" s="167"/>
      <c r="AE122" s="167"/>
      <c r="AF122" s="167"/>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7"/>
      <c r="BD122" s="167"/>
      <c r="BE122" s="167"/>
    </row>
    <row r="123" spans="1:57" ht="12.75" x14ac:dyDescent="0.2">
      <c r="A123" s="169"/>
      <c r="B123" s="167"/>
      <c r="C123" s="167"/>
      <c r="D123" s="167"/>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7"/>
      <c r="AB123" s="167"/>
      <c r="AC123" s="167"/>
      <c r="AD123" s="167"/>
      <c r="AE123" s="167"/>
      <c r="AF123" s="167"/>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7"/>
      <c r="BD123" s="167"/>
      <c r="BE123" s="167"/>
    </row>
    <row r="124" spans="1:57" ht="12.75" x14ac:dyDescent="0.2">
      <c r="A124" s="169"/>
      <c r="B124" s="167"/>
      <c r="C124" s="167"/>
      <c r="D124" s="167"/>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7"/>
      <c r="AB124" s="167"/>
      <c r="AC124" s="167"/>
      <c r="AD124" s="167"/>
      <c r="AE124" s="167"/>
      <c r="AF124" s="167"/>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7"/>
      <c r="BD124" s="167"/>
      <c r="BE124" s="167"/>
    </row>
    <row r="125" spans="1:57" ht="12.75" x14ac:dyDescent="0.2">
      <c r="A125" s="169"/>
      <c r="B125" s="167"/>
      <c r="C125" s="167"/>
      <c r="D125" s="167"/>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7"/>
      <c r="AB125" s="167"/>
      <c r="AC125" s="167"/>
      <c r="AD125" s="167"/>
      <c r="AE125" s="167"/>
      <c r="AF125" s="167"/>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7"/>
      <c r="BD125" s="167"/>
      <c r="BE125" s="167"/>
    </row>
    <row r="126" spans="1:57" ht="12.75" x14ac:dyDescent="0.2">
      <c r="A126" s="169"/>
      <c r="B126" s="167"/>
      <c r="C126" s="167"/>
      <c r="D126" s="167"/>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7"/>
      <c r="AB126" s="167"/>
      <c r="AC126" s="167"/>
      <c r="AD126" s="167"/>
      <c r="AE126" s="167"/>
      <c r="AF126" s="167"/>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7"/>
      <c r="BD126" s="167"/>
      <c r="BE126" s="167"/>
    </row>
    <row r="127" spans="1:57" ht="12.75" x14ac:dyDescent="0.2">
      <c r="A127" s="169"/>
      <c r="B127" s="167"/>
      <c r="C127" s="167"/>
      <c r="D127" s="167"/>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7"/>
      <c r="AB127" s="167"/>
      <c r="AC127" s="167"/>
      <c r="AD127" s="167"/>
      <c r="AE127" s="167"/>
      <c r="AF127" s="167"/>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7"/>
      <c r="BD127" s="167"/>
      <c r="BE127" s="167"/>
    </row>
    <row r="128" spans="1:57" ht="12.75" x14ac:dyDescent="0.2">
      <c r="A128" s="169"/>
      <c r="B128" s="167"/>
      <c r="C128" s="167"/>
      <c r="D128" s="167"/>
      <c r="E128" s="167"/>
      <c r="F128" s="167"/>
      <c r="G128" s="167"/>
      <c r="H128" s="167"/>
      <c r="I128" s="167"/>
      <c r="J128" s="167"/>
      <c r="K128" s="167"/>
      <c r="L128" s="167"/>
      <c r="M128" s="167"/>
      <c r="N128" s="167"/>
      <c r="O128" s="167"/>
      <c r="P128" s="167"/>
      <c r="Q128" s="167"/>
      <c r="R128" s="167"/>
      <c r="S128" s="167"/>
      <c r="T128" s="167"/>
      <c r="U128" s="167"/>
      <c r="V128" s="167"/>
      <c r="W128" s="167"/>
      <c r="X128" s="167"/>
      <c r="Y128" s="167"/>
      <c r="Z128" s="167"/>
      <c r="AA128" s="167"/>
      <c r="AB128" s="167"/>
      <c r="AC128" s="167"/>
      <c r="AD128" s="167"/>
      <c r="AE128" s="167"/>
      <c r="AF128" s="167"/>
      <c r="AG128" s="167"/>
      <c r="AH128" s="167"/>
      <c r="AI128" s="167"/>
      <c r="AJ128" s="167"/>
      <c r="AK128" s="167"/>
      <c r="AL128" s="167"/>
      <c r="AM128" s="167"/>
      <c r="AN128" s="167"/>
      <c r="AO128" s="167"/>
      <c r="AP128" s="167"/>
      <c r="AQ128" s="167"/>
      <c r="AR128" s="167"/>
      <c r="AS128" s="167"/>
      <c r="AT128" s="167"/>
      <c r="AU128" s="167"/>
      <c r="AV128" s="167"/>
      <c r="AW128" s="167"/>
      <c r="AX128" s="167"/>
      <c r="AY128" s="167"/>
      <c r="AZ128" s="167"/>
      <c r="BA128" s="167"/>
      <c r="BB128" s="167"/>
      <c r="BC128" s="167"/>
      <c r="BD128" s="167"/>
      <c r="BE128" s="167"/>
    </row>
    <row r="129" spans="1:57" ht="12.75" x14ac:dyDescent="0.2">
      <c r="A129" s="169"/>
      <c r="B129" s="167"/>
      <c r="C129" s="167"/>
      <c r="D129" s="167"/>
      <c r="E129" s="167"/>
      <c r="F129" s="167"/>
      <c r="G129" s="167"/>
      <c r="H129" s="167"/>
      <c r="I129" s="167"/>
      <c r="J129" s="167"/>
      <c r="K129" s="167"/>
      <c r="L129" s="167"/>
      <c r="M129" s="167"/>
      <c r="N129" s="167"/>
      <c r="O129" s="167"/>
      <c r="P129" s="167"/>
      <c r="Q129" s="167"/>
      <c r="R129" s="167"/>
      <c r="S129" s="167"/>
      <c r="T129" s="167"/>
      <c r="U129" s="167"/>
      <c r="V129" s="167"/>
      <c r="W129" s="167"/>
      <c r="X129" s="167"/>
      <c r="Y129" s="167"/>
      <c r="Z129" s="167"/>
      <c r="AA129" s="167"/>
      <c r="AB129" s="167"/>
      <c r="AC129" s="167"/>
      <c r="AD129" s="167"/>
      <c r="AE129" s="167"/>
      <c r="AF129" s="167"/>
      <c r="AG129" s="167"/>
      <c r="AH129" s="167"/>
      <c r="AI129" s="167"/>
      <c r="AJ129" s="167"/>
      <c r="AK129" s="167"/>
      <c r="AL129" s="167"/>
      <c r="AM129" s="167"/>
      <c r="AN129" s="167"/>
      <c r="AO129" s="167"/>
      <c r="AP129" s="167"/>
      <c r="AQ129" s="167"/>
      <c r="AR129" s="167"/>
      <c r="AS129" s="167"/>
      <c r="AT129" s="167"/>
      <c r="AU129" s="167"/>
      <c r="AV129" s="167"/>
      <c r="AW129" s="167"/>
      <c r="AX129" s="167"/>
      <c r="AY129" s="167"/>
      <c r="AZ129" s="167"/>
      <c r="BA129" s="167"/>
      <c r="BB129" s="167"/>
      <c r="BC129" s="167"/>
      <c r="BD129" s="167"/>
      <c r="BE129" s="167"/>
    </row>
    <row r="130" spans="1:57" ht="12.75" x14ac:dyDescent="0.2">
      <c r="A130" s="169"/>
      <c r="B130" s="167"/>
      <c r="C130" s="167"/>
      <c r="D130" s="167"/>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7"/>
      <c r="AB130" s="167"/>
      <c r="AC130" s="167"/>
      <c r="AD130" s="167"/>
      <c r="AE130" s="167"/>
      <c r="AF130" s="167"/>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7"/>
      <c r="BD130" s="167"/>
      <c r="BE130" s="167"/>
    </row>
    <row r="131" spans="1:57" ht="12.75" x14ac:dyDescent="0.2">
      <c r="A131" s="169"/>
      <c r="B131" s="167"/>
      <c r="C131" s="167"/>
      <c r="D131" s="167"/>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7"/>
      <c r="AB131" s="167"/>
      <c r="AC131" s="167"/>
      <c r="AD131" s="167"/>
      <c r="AE131" s="167"/>
      <c r="AF131" s="167"/>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7"/>
      <c r="BD131" s="167"/>
      <c r="BE131" s="167"/>
    </row>
    <row r="132" spans="1:57" ht="12.75" x14ac:dyDescent="0.2">
      <c r="A132" s="169"/>
      <c r="B132" s="167"/>
      <c r="C132" s="167"/>
      <c r="D132" s="167"/>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7"/>
      <c r="AB132" s="167"/>
      <c r="AC132" s="167"/>
      <c r="AD132" s="167"/>
      <c r="AE132" s="167"/>
      <c r="AF132" s="167"/>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7"/>
      <c r="BD132" s="167"/>
      <c r="BE132" s="167"/>
    </row>
    <row r="133" spans="1:57" ht="12.75" x14ac:dyDescent="0.2">
      <c r="A133" s="169"/>
      <c r="B133" s="167"/>
      <c r="C133" s="167"/>
      <c r="D133" s="167"/>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7"/>
      <c r="AB133" s="167"/>
      <c r="AC133" s="167"/>
      <c r="AD133" s="167"/>
      <c r="AE133" s="167"/>
      <c r="AF133" s="167"/>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7"/>
      <c r="BD133" s="167"/>
      <c r="BE133" s="167"/>
    </row>
    <row r="134" spans="1:57" ht="12.75" x14ac:dyDescent="0.2">
      <c r="A134" s="169"/>
      <c r="B134" s="167"/>
      <c r="C134" s="167"/>
      <c r="D134" s="167"/>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7"/>
      <c r="AB134" s="167"/>
      <c r="AC134" s="167"/>
      <c r="AD134" s="167"/>
      <c r="AE134" s="167"/>
      <c r="AF134" s="167"/>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7"/>
      <c r="BD134" s="167"/>
      <c r="BE134" s="167"/>
    </row>
    <row r="135" spans="1:57" ht="12.75" x14ac:dyDescent="0.2">
      <c r="A135" s="169"/>
      <c r="B135" s="167"/>
      <c r="C135" s="167"/>
      <c r="D135" s="167"/>
      <c r="E135" s="167"/>
      <c r="F135" s="167"/>
      <c r="G135" s="167"/>
      <c r="H135" s="167"/>
      <c r="I135" s="167"/>
      <c r="J135" s="167"/>
      <c r="K135" s="167"/>
      <c r="L135" s="167"/>
      <c r="M135" s="167"/>
      <c r="N135" s="167"/>
      <c r="O135" s="167"/>
      <c r="P135" s="167"/>
      <c r="Q135" s="167"/>
      <c r="R135" s="167"/>
      <c r="S135" s="167"/>
      <c r="T135" s="167"/>
      <c r="U135" s="167"/>
      <c r="V135" s="167"/>
      <c r="W135" s="167"/>
      <c r="X135" s="167"/>
      <c r="Y135" s="167"/>
      <c r="Z135" s="167"/>
      <c r="AA135" s="167"/>
      <c r="AB135" s="167"/>
      <c r="AC135" s="167"/>
      <c r="AD135" s="167"/>
      <c r="AE135" s="167"/>
      <c r="AF135" s="167"/>
      <c r="AG135" s="167"/>
      <c r="AH135" s="167"/>
      <c r="AI135" s="167"/>
      <c r="AJ135" s="167"/>
      <c r="AK135" s="167"/>
      <c r="AL135" s="167"/>
      <c r="AM135" s="167"/>
      <c r="AN135" s="167"/>
      <c r="AO135" s="167"/>
      <c r="AP135" s="167"/>
      <c r="AQ135" s="167"/>
      <c r="AR135" s="167"/>
      <c r="AS135" s="167"/>
      <c r="AT135" s="167"/>
      <c r="AU135" s="167"/>
      <c r="AV135" s="167"/>
      <c r="AW135" s="167"/>
      <c r="AX135" s="167"/>
      <c r="AY135" s="167"/>
      <c r="AZ135" s="167"/>
      <c r="BA135" s="167"/>
      <c r="BB135" s="167"/>
      <c r="BC135" s="167"/>
      <c r="BD135" s="167"/>
      <c r="BE135" s="167"/>
    </row>
    <row r="136" spans="1:57" ht="12.75" x14ac:dyDescent="0.2">
      <c r="A136" s="169"/>
      <c r="B136" s="167"/>
      <c r="C136" s="167"/>
      <c r="D136" s="167"/>
      <c r="E136" s="167"/>
      <c r="F136" s="167"/>
      <c r="G136" s="167"/>
      <c r="H136" s="167"/>
      <c r="I136" s="167"/>
      <c r="J136" s="167"/>
      <c r="K136" s="167"/>
      <c r="L136" s="167"/>
      <c r="M136" s="167"/>
      <c r="N136" s="167"/>
      <c r="O136" s="167"/>
      <c r="P136" s="167"/>
      <c r="Q136" s="167"/>
      <c r="R136" s="167"/>
      <c r="S136" s="167"/>
      <c r="T136" s="167"/>
      <c r="U136" s="167"/>
      <c r="V136" s="167"/>
      <c r="W136" s="167"/>
      <c r="X136" s="167"/>
      <c r="Y136" s="167"/>
      <c r="Z136" s="167"/>
      <c r="AA136" s="167"/>
      <c r="AB136" s="167"/>
      <c r="AC136" s="167"/>
      <c r="AD136" s="167"/>
      <c r="AE136" s="167"/>
      <c r="AF136" s="167"/>
      <c r="AG136" s="167"/>
      <c r="AH136" s="167"/>
      <c r="AI136" s="167"/>
      <c r="AJ136" s="167"/>
      <c r="AK136" s="167"/>
      <c r="AL136" s="167"/>
      <c r="AM136" s="167"/>
      <c r="AN136" s="167"/>
      <c r="AO136" s="167"/>
      <c r="AP136" s="167"/>
      <c r="AQ136" s="167"/>
      <c r="AR136" s="167"/>
      <c r="AS136" s="167"/>
      <c r="AT136" s="167"/>
      <c r="AU136" s="167"/>
      <c r="AV136" s="167"/>
      <c r="AW136" s="167"/>
      <c r="AX136" s="167"/>
      <c r="AY136" s="167"/>
      <c r="AZ136" s="167"/>
      <c r="BA136" s="167"/>
      <c r="BB136" s="167"/>
      <c r="BC136" s="167"/>
      <c r="BD136" s="167"/>
      <c r="BE136" s="167"/>
    </row>
    <row r="137" spans="1:57" ht="12.75" x14ac:dyDescent="0.2">
      <c r="A137" s="169"/>
      <c r="B137" s="167"/>
      <c r="C137" s="167"/>
      <c r="D137" s="167"/>
      <c r="E137" s="167"/>
      <c r="F137" s="167"/>
      <c r="G137" s="167"/>
      <c r="H137" s="167"/>
      <c r="I137" s="167"/>
      <c r="J137" s="167"/>
      <c r="K137" s="167"/>
      <c r="L137" s="167"/>
      <c r="M137" s="167"/>
      <c r="N137" s="167"/>
      <c r="O137" s="167"/>
      <c r="P137" s="167"/>
      <c r="Q137" s="167"/>
      <c r="R137" s="167"/>
      <c r="S137" s="167"/>
      <c r="T137" s="167"/>
      <c r="U137" s="167"/>
      <c r="V137" s="167"/>
      <c r="W137" s="167"/>
      <c r="X137" s="167"/>
      <c r="Y137" s="167"/>
      <c r="Z137" s="167"/>
      <c r="AA137" s="167"/>
      <c r="AB137" s="167"/>
      <c r="AC137" s="167"/>
      <c r="AD137" s="167"/>
      <c r="AE137" s="167"/>
      <c r="AF137" s="167"/>
      <c r="AG137" s="167"/>
      <c r="AH137" s="167"/>
      <c r="AI137" s="167"/>
      <c r="AJ137" s="167"/>
      <c r="AK137" s="167"/>
      <c r="AL137" s="167"/>
      <c r="AM137" s="167"/>
      <c r="AN137" s="167"/>
      <c r="AO137" s="167"/>
      <c r="AP137" s="167"/>
      <c r="AQ137" s="167"/>
      <c r="AR137" s="167"/>
      <c r="AS137" s="167"/>
      <c r="AT137" s="167"/>
      <c r="AU137" s="167"/>
      <c r="AV137" s="167"/>
      <c r="AW137" s="167"/>
      <c r="AX137" s="167"/>
      <c r="AY137" s="167"/>
      <c r="AZ137" s="167"/>
      <c r="BA137" s="167"/>
      <c r="BB137" s="167"/>
      <c r="BC137" s="167"/>
      <c r="BD137" s="167"/>
      <c r="BE137" s="167"/>
    </row>
    <row r="138" spans="1:57" ht="12.75" x14ac:dyDescent="0.2">
      <c r="A138" s="169"/>
      <c r="B138" s="167"/>
      <c r="C138" s="167"/>
      <c r="D138" s="167"/>
      <c r="E138" s="167"/>
      <c r="F138" s="167"/>
      <c r="G138" s="167"/>
      <c r="H138" s="167"/>
      <c r="I138" s="167"/>
      <c r="J138" s="167"/>
      <c r="K138" s="167"/>
      <c r="L138" s="167"/>
      <c r="M138" s="167"/>
      <c r="N138" s="167"/>
      <c r="O138" s="167"/>
      <c r="P138" s="167"/>
      <c r="Q138" s="167"/>
      <c r="R138" s="167"/>
      <c r="S138" s="167"/>
      <c r="T138" s="167"/>
      <c r="U138" s="167"/>
      <c r="V138" s="167"/>
      <c r="W138" s="167"/>
      <c r="X138" s="167"/>
      <c r="Y138" s="167"/>
      <c r="Z138" s="167"/>
      <c r="AA138" s="167"/>
      <c r="AB138" s="167"/>
      <c r="AC138" s="167"/>
      <c r="AD138" s="167"/>
      <c r="AE138" s="167"/>
      <c r="AF138" s="167"/>
      <c r="AG138" s="167"/>
      <c r="AH138" s="167"/>
      <c r="AI138" s="167"/>
      <c r="AJ138" s="167"/>
      <c r="AK138" s="167"/>
      <c r="AL138" s="167"/>
      <c r="AM138" s="167"/>
      <c r="AN138" s="167"/>
      <c r="AO138" s="167"/>
      <c r="AP138" s="167"/>
      <c r="AQ138" s="167"/>
      <c r="AR138" s="167"/>
      <c r="AS138" s="167"/>
      <c r="AT138" s="167"/>
      <c r="AU138" s="167"/>
      <c r="AV138" s="167"/>
      <c r="AW138" s="167"/>
      <c r="AX138" s="167"/>
      <c r="AY138" s="167"/>
      <c r="AZ138" s="167"/>
      <c r="BA138" s="167"/>
      <c r="BB138" s="167"/>
      <c r="BC138" s="167"/>
      <c r="BD138" s="167"/>
      <c r="BE138" s="167"/>
    </row>
    <row r="139" spans="1:57" ht="12.75" x14ac:dyDescent="0.2">
      <c r="A139" s="169"/>
      <c r="B139" s="167"/>
      <c r="C139" s="167"/>
      <c r="D139" s="167"/>
      <c r="E139" s="167"/>
      <c r="F139" s="167"/>
      <c r="G139" s="167"/>
      <c r="H139" s="167"/>
      <c r="I139" s="167"/>
      <c r="J139" s="167"/>
      <c r="K139" s="167"/>
      <c r="L139" s="167"/>
      <c r="M139" s="167"/>
      <c r="N139" s="167"/>
      <c r="O139" s="167"/>
      <c r="P139" s="167"/>
      <c r="Q139" s="167"/>
      <c r="R139" s="167"/>
      <c r="S139" s="167"/>
      <c r="T139" s="167"/>
      <c r="U139" s="167"/>
      <c r="V139" s="167"/>
      <c r="W139" s="167"/>
      <c r="X139" s="167"/>
      <c r="Y139" s="167"/>
      <c r="Z139" s="167"/>
      <c r="AA139" s="167"/>
      <c r="AB139" s="167"/>
      <c r="AC139" s="167"/>
      <c r="AD139" s="167"/>
      <c r="AE139" s="167"/>
      <c r="AF139" s="167"/>
      <c r="AG139" s="167"/>
      <c r="AH139" s="167"/>
      <c r="AI139" s="167"/>
      <c r="AJ139" s="167"/>
      <c r="AK139" s="167"/>
      <c r="AL139" s="167"/>
      <c r="AM139" s="167"/>
      <c r="AN139" s="167"/>
      <c r="AO139" s="167"/>
      <c r="AP139" s="167"/>
      <c r="AQ139" s="167"/>
      <c r="AR139" s="167"/>
      <c r="AS139" s="167"/>
      <c r="AT139" s="167"/>
      <c r="AU139" s="167"/>
      <c r="AV139" s="167"/>
      <c r="AW139" s="167"/>
      <c r="AX139" s="167"/>
      <c r="AY139" s="167"/>
      <c r="AZ139" s="167"/>
      <c r="BA139" s="167"/>
      <c r="BB139" s="167"/>
      <c r="BC139" s="167"/>
      <c r="BD139" s="167"/>
      <c r="BE139" s="167"/>
    </row>
    <row r="140" spans="1:57" ht="12.75" x14ac:dyDescent="0.2">
      <c r="A140" s="169"/>
      <c r="B140" s="167"/>
      <c r="C140" s="167"/>
      <c r="D140" s="167"/>
      <c r="E140" s="167"/>
      <c r="F140" s="167"/>
      <c r="G140" s="167"/>
      <c r="H140" s="167"/>
      <c r="I140" s="167"/>
      <c r="J140" s="167"/>
      <c r="K140" s="167"/>
      <c r="L140" s="167"/>
      <c r="M140" s="167"/>
      <c r="N140" s="167"/>
      <c r="O140" s="167"/>
      <c r="P140" s="167"/>
      <c r="Q140" s="167"/>
      <c r="R140" s="167"/>
      <c r="S140" s="167"/>
      <c r="T140" s="167"/>
      <c r="U140" s="167"/>
      <c r="V140" s="167"/>
      <c r="W140" s="167"/>
      <c r="X140" s="167"/>
      <c r="Y140" s="167"/>
      <c r="Z140" s="167"/>
      <c r="AA140" s="167"/>
      <c r="AB140" s="167"/>
      <c r="AC140" s="167"/>
      <c r="AD140" s="167"/>
      <c r="AE140" s="167"/>
      <c r="AF140" s="167"/>
      <c r="AG140" s="167"/>
      <c r="AH140" s="167"/>
      <c r="AI140" s="167"/>
      <c r="AJ140" s="167"/>
      <c r="AK140" s="167"/>
      <c r="AL140" s="167"/>
      <c r="AM140" s="167"/>
      <c r="AN140" s="167"/>
      <c r="AO140" s="167"/>
      <c r="AP140" s="167"/>
      <c r="AQ140" s="167"/>
      <c r="AR140" s="167"/>
      <c r="AS140" s="167"/>
      <c r="AT140" s="167"/>
      <c r="AU140" s="167"/>
      <c r="AV140" s="167"/>
      <c r="AW140" s="167"/>
      <c r="AX140" s="167"/>
      <c r="AY140" s="167"/>
      <c r="AZ140" s="167"/>
      <c r="BA140" s="167"/>
      <c r="BB140" s="167"/>
      <c r="BC140" s="167"/>
      <c r="BD140" s="167"/>
      <c r="BE140" s="167"/>
    </row>
    <row r="141" spans="1:57" ht="12.75" x14ac:dyDescent="0.2">
      <c r="A141" s="169"/>
      <c r="B141" s="167"/>
      <c r="C141" s="167"/>
      <c r="D141" s="167"/>
      <c r="E141" s="167"/>
      <c r="F141" s="167"/>
      <c r="G141" s="167"/>
      <c r="H141" s="167"/>
      <c r="I141" s="167"/>
      <c r="J141" s="167"/>
      <c r="K141" s="167"/>
      <c r="L141" s="167"/>
      <c r="M141" s="167"/>
      <c r="N141" s="167"/>
      <c r="O141" s="167"/>
      <c r="P141" s="167"/>
      <c r="Q141" s="167"/>
      <c r="R141" s="167"/>
      <c r="S141" s="167"/>
      <c r="T141" s="167"/>
      <c r="U141" s="167"/>
      <c r="V141" s="167"/>
      <c r="W141" s="167"/>
      <c r="X141" s="167"/>
      <c r="Y141" s="167"/>
      <c r="Z141" s="167"/>
      <c r="AA141" s="167"/>
      <c r="AB141" s="167"/>
      <c r="AC141" s="167"/>
      <c r="AD141" s="167"/>
      <c r="AE141" s="167"/>
      <c r="AF141" s="167"/>
      <c r="AG141" s="167"/>
      <c r="AH141" s="167"/>
      <c r="AI141" s="167"/>
      <c r="AJ141" s="167"/>
      <c r="AK141" s="167"/>
      <c r="AL141" s="167"/>
      <c r="AM141" s="167"/>
      <c r="AN141" s="167"/>
      <c r="AO141" s="167"/>
      <c r="AP141" s="167"/>
      <c r="AQ141" s="167"/>
      <c r="AR141" s="167"/>
      <c r="AS141" s="167"/>
      <c r="AT141" s="167"/>
      <c r="AU141" s="167"/>
      <c r="AV141" s="167"/>
      <c r="AW141" s="167"/>
      <c r="AX141" s="167"/>
      <c r="AY141" s="167"/>
      <c r="AZ141" s="167"/>
      <c r="BA141" s="167"/>
      <c r="BB141" s="167"/>
      <c r="BC141" s="167"/>
      <c r="BD141" s="167"/>
      <c r="BE141" s="167"/>
    </row>
    <row r="142" spans="1:57" ht="12.75" x14ac:dyDescent="0.2">
      <c r="A142" s="169"/>
      <c r="B142" s="167"/>
      <c r="C142" s="167"/>
      <c r="D142" s="167"/>
      <c r="E142" s="167"/>
      <c r="F142" s="167"/>
      <c r="G142" s="167"/>
      <c r="H142" s="167"/>
      <c r="I142" s="167"/>
      <c r="J142" s="167"/>
      <c r="K142" s="167"/>
      <c r="L142" s="167"/>
      <c r="M142" s="167"/>
      <c r="N142" s="167"/>
      <c r="O142" s="167"/>
      <c r="P142" s="167"/>
      <c r="Q142" s="167"/>
      <c r="R142" s="167"/>
      <c r="S142" s="167"/>
      <c r="T142" s="167"/>
      <c r="U142" s="167"/>
      <c r="V142" s="167"/>
      <c r="W142" s="167"/>
      <c r="X142" s="167"/>
      <c r="Y142" s="167"/>
      <c r="Z142" s="167"/>
      <c r="AA142" s="167"/>
      <c r="AB142" s="167"/>
      <c r="AC142" s="167"/>
      <c r="AD142" s="167"/>
      <c r="AE142" s="167"/>
      <c r="AF142" s="167"/>
      <c r="AG142" s="167"/>
      <c r="AH142" s="167"/>
      <c r="AI142" s="167"/>
      <c r="AJ142" s="167"/>
      <c r="AK142" s="167"/>
      <c r="AL142" s="167"/>
      <c r="AM142" s="167"/>
      <c r="AN142" s="167"/>
      <c r="AO142" s="167"/>
      <c r="AP142" s="167"/>
      <c r="AQ142" s="167"/>
      <c r="AR142" s="167"/>
      <c r="AS142" s="167"/>
      <c r="AT142" s="167"/>
      <c r="AU142" s="167"/>
      <c r="AV142" s="167"/>
      <c r="AW142" s="167"/>
      <c r="AX142" s="167"/>
      <c r="AY142" s="167"/>
      <c r="AZ142" s="167"/>
      <c r="BA142" s="167"/>
      <c r="BB142" s="167"/>
      <c r="BC142" s="167"/>
      <c r="BD142" s="167"/>
      <c r="BE142" s="167"/>
    </row>
    <row r="143" spans="1:57" ht="12.75" x14ac:dyDescent="0.2">
      <c r="A143" s="169"/>
      <c r="B143" s="167"/>
      <c r="C143" s="167"/>
      <c r="D143" s="167"/>
      <c r="E143" s="167"/>
      <c r="F143" s="167"/>
      <c r="G143" s="167"/>
      <c r="H143" s="167"/>
      <c r="I143" s="167"/>
      <c r="J143" s="167"/>
      <c r="K143" s="167"/>
      <c r="L143" s="167"/>
      <c r="M143" s="167"/>
      <c r="N143" s="167"/>
      <c r="O143" s="167"/>
      <c r="P143" s="167"/>
      <c r="Q143" s="167"/>
      <c r="R143" s="167"/>
      <c r="S143" s="167"/>
      <c r="T143" s="167"/>
      <c r="U143" s="167"/>
      <c r="V143" s="167"/>
      <c r="W143" s="167"/>
      <c r="X143" s="167"/>
      <c r="Y143" s="167"/>
      <c r="Z143" s="167"/>
      <c r="AA143" s="167"/>
      <c r="AB143" s="167"/>
      <c r="AC143" s="167"/>
      <c r="AD143" s="167"/>
      <c r="AE143" s="167"/>
      <c r="AF143" s="167"/>
      <c r="AG143" s="167"/>
      <c r="AH143" s="167"/>
      <c r="AI143" s="167"/>
      <c r="AJ143" s="167"/>
      <c r="AK143" s="167"/>
      <c r="AL143" s="167"/>
      <c r="AM143" s="167"/>
      <c r="AN143" s="167"/>
      <c r="AO143" s="167"/>
      <c r="AP143" s="167"/>
      <c r="AQ143" s="167"/>
      <c r="AR143" s="167"/>
      <c r="AS143" s="167"/>
      <c r="AT143" s="167"/>
      <c r="AU143" s="167"/>
      <c r="AV143" s="167"/>
      <c r="AW143" s="167"/>
      <c r="AX143" s="167"/>
      <c r="AY143" s="167"/>
      <c r="AZ143" s="167"/>
      <c r="BA143" s="167"/>
      <c r="BB143" s="167"/>
      <c r="BC143" s="167"/>
      <c r="BD143" s="167"/>
      <c r="BE143" s="167"/>
    </row>
    <row r="144" spans="1:57" ht="12.75" x14ac:dyDescent="0.2">
      <c r="A144" s="169"/>
      <c r="B144" s="167"/>
      <c r="C144" s="167"/>
      <c r="D144" s="167"/>
      <c r="E144" s="167"/>
      <c r="F144" s="167"/>
      <c r="G144" s="167"/>
      <c r="H144" s="167"/>
      <c r="I144" s="167"/>
      <c r="J144" s="167"/>
      <c r="K144" s="167"/>
      <c r="L144" s="167"/>
      <c r="M144" s="167"/>
      <c r="N144" s="167"/>
      <c r="O144" s="167"/>
      <c r="P144" s="167"/>
      <c r="Q144" s="167"/>
      <c r="R144" s="167"/>
      <c r="S144" s="167"/>
      <c r="T144" s="167"/>
      <c r="U144" s="167"/>
      <c r="V144" s="167"/>
      <c r="W144" s="167"/>
      <c r="X144" s="167"/>
      <c r="Y144" s="167"/>
      <c r="Z144" s="167"/>
      <c r="AA144" s="167"/>
      <c r="AB144" s="167"/>
      <c r="AC144" s="167"/>
      <c r="AD144" s="167"/>
      <c r="AE144" s="167"/>
      <c r="AF144" s="167"/>
      <c r="AG144" s="167"/>
      <c r="AH144" s="167"/>
      <c r="AI144" s="167"/>
      <c r="AJ144" s="167"/>
      <c r="AK144" s="167"/>
      <c r="AL144" s="167"/>
      <c r="AM144" s="167"/>
      <c r="AN144" s="167"/>
      <c r="AO144" s="167"/>
      <c r="AP144" s="167"/>
      <c r="AQ144" s="167"/>
      <c r="AR144" s="167"/>
      <c r="AS144" s="167"/>
      <c r="AT144" s="167"/>
      <c r="AU144" s="167"/>
      <c r="AV144" s="167"/>
      <c r="AW144" s="167"/>
      <c r="AX144" s="167"/>
      <c r="AY144" s="167"/>
      <c r="AZ144" s="167"/>
      <c r="BA144" s="167"/>
      <c r="BB144" s="167"/>
      <c r="BC144" s="167"/>
      <c r="BD144" s="167"/>
      <c r="BE144" s="167"/>
    </row>
    <row r="145" spans="1:57" ht="12.75" x14ac:dyDescent="0.2">
      <c r="A145" s="169"/>
      <c r="B145" s="167"/>
      <c r="C145" s="167"/>
      <c r="D145" s="167"/>
      <c r="E145" s="167"/>
      <c r="F145" s="167"/>
      <c r="G145" s="167"/>
      <c r="H145" s="167"/>
      <c r="I145" s="167"/>
      <c r="J145" s="167"/>
      <c r="K145" s="167"/>
      <c r="L145" s="167"/>
      <c r="M145" s="167"/>
      <c r="N145" s="167"/>
      <c r="O145" s="167"/>
      <c r="P145" s="167"/>
      <c r="Q145" s="167"/>
      <c r="R145" s="167"/>
      <c r="S145" s="167"/>
      <c r="T145" s="167"/>
      <c r="U145" s="167"/>
      <c r="V145" s="167"/>
      <c r="W145" s="167"/>
      <c r="X145" s="167"/>
      <c r="Y145" s="167"/>
      <c r="Z145" s="167"/>
      <c r="AA145" s="167"/>
      <c r="AB145" s="167"/>
      <c r="AC145" s="167"/>
      <c r="AD145" s="167"/>
      <c r="AE145" s="167"/>
      <c r="AF145" s="167"/>
      <c r="AG145" s="167"/>
      <c r="AH145" s="167"/>
      <c r="AI145" s="167"/>
      <c r="AJ145" s="167"/>
      <c r="AK145" s="167"/>
      <c r="AL145" s="167"/>
      <c r="AM145" s="167"/>
      <c r="AN145" s="167"/>
      <c r="AO145" s="167"/>
      <c r="AP145" s="167"/>
      <c r="AQ145" s="167"/>
      <c r="AR145" s="167"/>
      <c r="AS145" s="167"/>
      <c r="AT145" s="167"/>
      <c r="AU145" s="167"/>
      <c r="AV145" s="167"/>
      <c r="AW145" s="167"/>
      <c r="AX145" s="167"/>
      <c r="AY145" s="167"/>
      <c r="AZ145" s="167"/>
      <c r="BA145" s="167"/>
      <c r="BB145" s="167"/>
      <c r="BC145" s="167"/>
      <c r="BD145" s="167"/>
      <c r="BE145" s="167"/>
    </row>
    <row r="146" spans="1:57" ht="12.75" x14ac:dyDescent="0.2">
      <c r="A146" s="169"/>
      <c r="B146" s="167"/>
      <c r="C146" s="167"/>
      <c r="D146" s="167"/>
      <c r="E146" s="167"/>
      <c r="F146" s="167"/>
      <c r="G146" s="167"/>
      <c r="H146" s="167"/>
      <c r="I146" s="167"/>
      <c r="J146" s="167"/>
      <c r="K146" s="167"/>
      <c r="L146" s="167"/>
      <c r="M146" s="167"/>
      <c r="N146" s="167"/>
      <c r="O146" s="167"/>
      <c r="P146" s="167"/>
      <c r="Q146" s="167"/>
      <c r="R146" s="167"/>
      <c r="S146" s="167"/>
      <c r="T146" s="167"/>
      <c r="U146" s="167"/>
      <c r="V146" s="167"/>
      <c r="W146" s="167"/>
      <c r="X146" s="167"/>
      <c r="Y146" s="167"/>
      <c r="Z146" s="167"/>
      <c r="AA146" s="167"/>
      <c r="AB146" s="167"/>
      <c r="AC146" s="167"/>
      <c r="AD146" s="167"/>
      <c r="AE146" s="167"/>
      <c r="AF146" s="167"/>
      <c r="AG146" s="167"/>
      <c r="AH146" s="167"/>
      <c r="AI146" s="167"/>
      <c r="AJ146" s="167"/>
      <c r="AK146" s="167"/>
      <c r="AL146" s="167"/>
      <c r="AM146" s="167"/>
      <c r="AN146" s="167"/>
      <c r="AO146" s="167"/>
      <c r="AP146" s="167"/>
      <c r="AQ146" s="167"/>
      <c r="AR146" s="167"/>
      <c r="AS146" s="167"/>
      <c r="AT146" s="167"/>
      <c r="AU146" s="167"/>
      <c r="AV146" s="167"/>
      <c r="AW146" s="167"/>
      <c r="AX146" s="167"/>
      <c r="AY146" s="167"/>
      <c r="AZ146" s="167"/>
      <c r="BA146" s="167"/>
      <c r="BB146" s="167"/>
      <c r="BC146" s="167"/>
      <c r="BD146" s="167"/>
      <c r="BE146" s="167"/>
    </row>
    <row r="147" spans="1:57" ht="12.75" x14ac:dyDescent="0.2">
      <c r="A147" s="169"/>
      <c r="B147" s="167"/>
      <c r="C147" s="167"/>
      <c r="D147" s="167"/>
      <c r="E147" s="167"/>
      <c r="F147" s="167"/>
      <c r="G147" s="167"/>
      <c r="H147" s="167"/>
      <c r="I147" s="167"/>
      <c r="J147" s="167"/>
      <c r="K147" s="167"/>
      <c r="L147" s="167"/>
      <c r="M147" s="167"/>
      <c r="N147" s="167"/>
      <c r="O147" s="167"/>
      <c r="P147" s="167"/>
      <c r="Q147" s="167"/>
      <c r="R147" s="167"/>
      <c r="S147" s="167"/>
      <c r="T147" s="167"/>
      <c r="U147" s="167"/>
      <c r="V147" s="167"/>
      <c r="W147" s="167"/>
      <c r="X147" s="167"/>
      <c r="Y147" s="167"/>
      <c r="Z147" s="167"/>
      <c r="AA147" s="167"/>
      <c r="AB147" s="167"/>
      <c r="AC147" s="167"/>
      <c r="AD147" s="167"/>
      <c r="AE147" s="167"/>
      <c r="AF147" s="167"/>
      <c r="AG147" s="167"/>
      <c r="AH147" s="167"/>
      <c r="AI147" s="167"/>
      <c r="AJ147" s="167"/>
      <c r="AK147" s="167"/>
      <c r="AL147" s="167"/>
      <c r="AM147" s="167"/>
      <c r="AN147" s="167"/>
      <c r="AO147" s="167"/>
      <c r="AP147" s="167"/>
      <c r="AQ147" s="167"/>
      <c r="AR147" s="167"/>
      <c r="AS147" s="167"/>
      <c r="AT147" s="167"/>
      <c r="AU147" s="167"/>
      <c r="AV147" s="167"/>
      <c r="AW147" s="167"/>
      <c r="AX147" s="167"/>
      <c r="AY147" s="167"/>
      <c r="AZ147" s="167"/>
      <c r="BA147" s="167"/>
      <c r="BB147" s="167"/>
      <c r="BC147" s="167"/>
      <c r="BD147" s="167"/>
      <c r="BE147" s="167"/>
    </row>
    <row r="148" spans="1:57" ht="12.75" x14ac:dyDescent="0.2">
      <c r="A148" s="169"/>
      <c r="B148" s="167"/>
      <c r="C148" s="167"/>
      <c r="D148" s="167"/>
      <c r="E148" s="167"/>
      <c r="F148" s="167"/>
      <c r="G148" s="167"/>
      <c r="H148" s="167"/>
      <c r="I148" s="167"/>
      <c r="J148" s="167"/>
      <c r="K148" s="167"/>
      <c r="L148" s="167"/>
      <c r="M148" s="167"/>
      <c r="N148" s="167"/>
      <c r="O148" s="167"/>
      <c r="P148" s="167"/>
      <c r="Q148" s="167"/>
      <c r="R148" s="167"/>
      <c r="S148" s="167"/>
      <c r="T148" s="167"/>
      <c r="U148" s="167"/>
      <c r="V148" s="167"/>
      <c r="W148" s="167"/>
      <c r="X148" s="167"/>
      <c r="Y148" s="167"/>
      <c r="Z148" s="167"/>
      <c r="AA148" s="167"/>
      <c r="AB148" s="167"/>
      <c r="AC148" s="167"/>
      <c r="AD148" s="167"/>
      <c r="AE148" s="167"/>
      <c r="AF148" s="167"/>
      <c r="AG148" s="167"/>
      <c r="AH148" s="167"/>
      <c r="AI148" s="167"/>
      <c r="AJ148" s="167"/>
      <c r="AK148" s="167"/>
      <c r="AL148" s="167"/>
      <c r="AM148" s="167"/>
      <c r="AN148" s="167"/>
      <c r="AO148" s="167"/>
      <c r="AP148" s="167"/>
      <c r="AQ148" s="167"/>
      <c r="AR148" s="167"/>
      <c r="AS148" s="167"/>
      <c r="AT148" s="167"/>
      <c r="AU148" s="167"/>
      <c r="AV148" s="167"/>
      <c r="AW148" s="167"/>
      <c r="AX148" s="167"/>
      <c r="AY148" s="167"/>
      <c r="AZ148" s="167"/>
      <c r="BA148" s="167"/>
      <c r="BB148" s="167"/>
      <c r="BC148" s="167"/>
      <c r="BD148" s="167"/>
      <c r="BE148" s="167"/>
    </row>
    <row r="149" spans="1:57" ht="12.75" x14ac:dyDescent="0.2">
      <c r="A149" s="169"/>
      <c r="B149" s="167"/>
      <c r="C149" s="167"/>
      <c r="D149" s="167"/>
      <c r="E149" s="167"/>
      <c r="F149" s="167"/>
      <c r="G149" s="167"/>
      <c r="H149" s="167"/>
      <c r="I149" s="167"/>
      <c r="J149" s="167"/>
      <c r="K149" s="167"/>
      <c r="L149" s="167"/>
      <c r="M149" s="167"/>
      <c r="N149" s="167"/>
      <c r="O149" s="167"/>
      <c r="P149" s="167"/>
      <c r="Q149" s="167"/>
      <c r="R149" s="167"/>
      <c r="S149" s="167"/>
      <c r="T149" s="167"/>
      <c r="U149" s="167"/>
      <c r="V149" s="167"/>
      <c r="W149" s="167"/>
      <c r="X149" s="167"/>
      <c r="Y149" s="167"/>
      <c r="Z149" s="167"/>
      <c r="AA149" s="167"/>
      <c r="AB149" s="167"/>
      <c r="AC149" s="167"/>
      <c r="AD149" s="167"/>
      <c r="AE149" s="167"/>
      <c r="AF149" s="167"/>
      <c r="AG149" s="167"/>
      <c r="AH149" s="167"/>
      <c r="AI149" s="167"/>
      <c r="AJ149" s="167"/>
      <c r="AK149" s="167"/>
      <c r="AL149" s="167"/>
      <c r="AM149" s="167"/>
      <c r="AN149" s="167"/>
      <c r="AO149" s="167"/>
      <c r="AP149" s="167"/>
      <c r="AQ149" s="167"/>
      <c r="AR149" s="167"/>
      <c r="AS149" s="167"/>
      <c r="AT149" s="167"/>
      <c r="AU149" s="167"/>
      <c r="AV149" s="167"/>
      <c r="AW149" s="167"/>
      <c r="AX149" s="167"/>
      <c r="AY149" s="167"/>
      <c r="AZ149" s="167"/>
      <c r="BA149" s="167"/>
      <c r="BB149" s="167"/>
      <c r="BC149" s="167"/>
      <c r="BD149" s="167"/>
      <c r="BE149" s="167"/>
    </row>
    <row r="150" spans="1:57" ht="12.75" x14ac:dyDescent="0.2">
      <c r="A150" s="169"/>
      <c r="B150" s="167"/>
      <c r="C150" s="167"/>
      <c r="D150" s="167"/>
      <c r="E150" s="167"/>
      <c r="F150" s="167"/>
      <c r="G150" s="167"/>
      <c r="H150" s="167"/>
      <c r="I150" s="167"/>
      <c r="J150" s="167"/>
      <c r="K150" s="167"/>
      <c r="L150" s="167"/>
      <c r="M150" s="167"/>
      <c r="N150" s="167"/>
      <c r="O150" s="167"/>
      <c r="P150" s="167"/>
      <c r="Q150" s="167"/>
      <c r="R150" s="167"/>
      <c r="S150" s="167"/>
      <c r="T150" s="167"/>
      <c r="U150" s="167"/>
      <c r="V150" s="167"/>
      <c r="W150" s="167"/>
      <c r="X150" s="167"/>
      <c r="Y150" s="167"/>
      <c r="Z150" s="167"/>
      <c r="AA150" s="167"/>
      <c r="AB150" s="167"/>
      <c r="AC150" s="167"/>
      <c r="AD150" s="167"/>
      <c r="AE150" s="167"/>
      <c r="AF150" s="167"/>
      <c r="AG150" s="167"/>
      <c r="AH150" s="167"/>
      <c r="AI150" s="167"/>
      <c r="AJ150" s="167"/>
      <c r="AK150" s="167"/>
      <c r="AL150" s="167"/>
      <c r="AM150" s="167"/>
      <c r="AN150" s="167"/>
      <c r="AO150" s="167"/>
      <c r="AP150" s="167"/>
      <c r="AQ150" s="167"/>
      <c r="AR150" s="167"/>
      <c r="AS150" s="167"/>
      <c r="AT150" s="167"/>
      <c r="AU150" s="167"/>
      <c r="AV150" s="167"/>
      <c r="AW150" s="167"/>
      <c r="AX150" s="167"/>
      <c r="AY150" s="167"/>
      <c r="AZ150" s="167"/>
      <c r="BA150" s="167"/>
      <c r="BB150" s="167"/>
      <c r="BC150" s="167"/>
      <c r="BD150" s="167"/>
      <c r="BE150" s="167"/>
    </row>
    <row r="151" spans="1:57" ht="12.75" x14ac:dyDescent="0.2">
      <c r="A151" s="169"/>
      <c r="B151" s="167"/>
      <c r="C151" s="167"/>
      <c r="D151" s="167"/>
      <c r="E151" s="167"/>
      <c r="F151" s="167"/>
      <c r="G151" s="167"/>
      <c r="H151" s="167"/>
      <c r="I151" s="167"/>
      <c r="J151" s="167"/>
      <c r="K151" s="167"/>
      <c r="L151" s="167"/>
      <c r="M151" s="167"/>
      <c r="N151" s="167"/>
      <c r="O151" s="167"/>
      <c r="P151" s="167"/>
      <c r="Q151" s="167"/>
      <c r="R151" s="167"/>
      <c r="S151" s="167"/>
      <c r="T151" s="167"/>
      <c r="U151" s="167"/>
      <c r="V151" s="167"/>
      <c r="W151" s="167"/>
      <c r="X151" s="167"/>
      <c r="Y151" s="167"/>
      <c r="Z151" s="167"/>
      <c r="AA151" s="167"/>
      <c r="AB151" s="167"/>
      <c r="AC151" s="167"/>
      <c r="AD151" s="167"/>
      <c r="AE151" s="167"/>
      <c r="AF151" s="167"/>
      <c r="AG151" s="167"/>
      <c r="AH151" s="167"/>
      <c r="AI151" s="167"/>
      <c r="AJ151" s="167"/>
      <c r="AK151" s="167"/>
      <c r="AL151" s="167"/>
      <c r="AM151" s="167"/>
      <c r="AN151" s="167"/>
      <c r="AO151" s="167"/>
      <c r="AP151" s="167"/>
      <c r="AQ151" s="167"/>
      <c r="AR151" s="167"/>
      <c r="AS151" s="167"/>
      <c r="AT151" s="167"/>
      <c r="AU151" s="167"/>
      <c r="AV151" s="167"/>
      <c r="AW151" s="167"/>
      <c r="AX151" s="167"/>
      <c r="AY151" s="167"/>
      <c r="AZ151" s="167"/>
      <c r="BA151" s="167"/>
      <c r="BB151" s="167"/>
      <c r="BC151" s="167"/>
      <c r="BD151" s="167"/>
      <c r="BE151" s="167"/>
    </row>
    <row r="152" spans="1:57" ht="12.75" x14ac:dyDescent="0.2">
      <c r="A152" s="169"/>
      <c r="B152" s="167"/>
      <c r="C152" s="167"/>
      <c r="D152" s="167"/>
      <c r="E152" s="167"/>
      <c r="F152" s="167"/>
      <c r="G152" s="167"/>
      <c r="H152" s="167"/>
      <c r="I152" s="167"/>
      <c r="J152" s="167"/>
      <c r="K152" s="167"/>
      <c r="L152" s="167"/>
      <c r="M152" s="167"/>
      <c r="N152" s="167"/>
      <c r="O152" s="167"/>
      <c r="P152" s="167"/>
      <c r="Q152" s="167"/>
      <c r="R152" s="167"/>
      <c r="S152" s="167"/>
      <c r="T152" s="167"/>
      <c r="U152" s="167"/>
      <c r="V152" s="167"/>
      <c r="W152" s="167"/>
      <c r="X152" s="167"/>
      <c r="Y152" s="167"/>
      <c r="Z152" s="167"/>
      <c r="AA152" s="167"/>
      <c r="AB152" s="167"/>
      <c r="AC152" s="167"/>
      <c r="AD152" s="167"/>
      <c r="AE152" s="167"/>
      <c r="AF152" s="167"/>
      <c r="AG152" s="167"/>
      <c r="AH152" s="167"/>
      <c r="AI152" s="167"/>
      <c r="AJ152" s="167"/>
      <c r="AK152" s="167"/>
      <c r="AL152" s="167"/>
      <c r="AM152" s="167"/>
      <c r="AN152" s="167"/>
      <c r="AO152" s="167"/>
      <c r="AP152" s="167"/>
      <c r="AQ152" s="167"/>
      <c r="AR152" s="167"/>
      <c r="AS152" s="167"/>
      <c r="AT152" s="167"/>
      <c r="AU152" s="167"/>
      <c r="AV152" s="167"/>
      <c r="AW152" s="167"/>
      <c r="AX152" s="167"/>
      <c r="AY152" s="167"/>
      <c r="AZ152" s="167"/>
      <c r="BA152" s="167"/>
      <c r="BB152" s="167"/>
      <c r="BC152" s="167"/>
      <c r="BD152" s="167"/>
      <c r="BE152" s="167"/>
    </row>
    <row r="153" spans="1:57" ht="12.75" x14ac:dyDescent="0.2">
      <c r="A153" s="169"/>
      <c r="B153" s="167"/>
      <c r="C153" s="167"/>
      <c r="D153" s="167"/>
      <c r="E153" s="167"/>
      <c r="F153" s="167"/>
      <c r="G153" s="167"/>
      <c r="H153" s="167"/>
      <c r="I153" s="167"/>
      <c r="J153" s="167"/>
      <c r="K153" s="167"/>
      <c r="L153" s="167"/>
      <c r="M153" s="167"/>
      <c r="N153" s="167"/>
      <c r="O153" s="167"/>
      <c r="P153" s="167"/>
      <c r="Q153" s="167"/>
      <c r="R153" s="167"/>
      <c r="S153" s="167"/>
      <c r="T153" s="167"/>
      <c r="U153" s="167"/>
      <c r="V153" s="167"/>
      <c r="W153" s="167"/>
      <c r="X153" s="167"/>
      <c r="Y153" s="167"/>
      <c r="Z153" s="167"/>
      <c r="AA153" s="167"/>
      <c r="AB153" s="167"/>
      <c r="AC153" s="167"/>
      <c r="AD153" s="167"/>
      <c r="AE153" s="167"/>
      <c r="AF153" s="167"/>
      <c r="AG153" s="167"/>
      <c r="AH153" s="167"/>
      <c r="AI153" s="167"/>
      <c r="AJ153" s="167"/>
      <c r="AK153" s="167"/>
      <c r="AL153" s="167"/>
      <c r="AM153" s="167"/>
      <c r="AN153" s="167"/>
      <c r="AO153" s="167"/>
      <c r="AP153" s="167"/>
      <c r="AQ153" s="167"/>
      <c r="AR153" s="167"/>
      <c r="AS153" s="167"/>
      <c r="AT153" s="167"/>
      <c r="AU153" s="167"/>
      <c r="AV153" s="167"/>
      <c r="AW153" s="167"/>
      <c r="AX153" s="167"/>
      <c r="AY153" s="167"/>
      <c r="AZ153" s="167"/>
      <c r="BA153" s="167"/>
      <c r="BB153" s="167"/>
      <c r="BC153" s="167"/>
      <c r="BD153" s="167"/>
      <c r="BE153" s="167"/>
    </row>
    <row r="154" spans="1:57" ht="12.75" x14ac:dyDescent="0.2">
      <c r="A154" s="169"/>
      <c r="B154" s="167"/>
      <c r="C154" s="167"/>
      <c r="D154" s="167"/>
      <c r="E154" s="167"/>
      <c r="F154" s="167"/>
      <c r="G154" s="167"/>
      <c r="H154" s="167"/>
      <c r="I154" s="167"/>
      <c r="J154" s="167"/>
      <c r="K154" s="167"/>
      <c r="L154" s="167"/>
      <c r="M154" s="167"/>
      <c r="N154" s="167"/>
      <c r="O154" s="167"/>
      <c r="P154" s="167"/>
      <c r="Q154" s="167"/>
      <c r="R154" s="167"/>
      <c r="S154" s="167"/>
      <c r="T154" s="167"/>
      <c r="U154" s="167"/>
      <c r="V154" s="167"/>
      <c r="W154" s="167"/>
      <c r="X154" s="167"/>
      <c r="Y154" s="167"/>
      <c r="Z154" s="167"/>
      <c r="AA154" s="167"/>
      <c r="AB154" s="167"/>
      <c r="AC154" s="167"/>
      <c r="AD154" s="167"/>
      <c r="AE154" s="167"/>
      <c r="AF154" s="167"/>
      <c r="AG154" s="167"/>
      <c r="AH154" s="167"/>
      <c r="AI154" s="167"/>
      <c r="AJ154" s="167"/>
      <c r="AK154" s="167"/>
      <c r="AL154" s="167"/>
      <c r="AM154" s="167"/>
      <c r="AN154" s="167"/>
      <c r="AO154" s="167"/>
      <c r="AP154" s="167"/>
      <c r="AQ154" s="167"/>
      <c r="AR154" s="167"/>
      <c r="AS154" s="167"/>
      <c r="AT154" s="167"/>
      <c r="AU154" s="167"/>
      <c r="AV154" s="167"/>
      <c r="AW154" s="167"/>
      <c r="AX154" s="167"/>
      <c r="AY154" s="167"/>
      <c r="AZ154" s="167"/>
      <c r="BA154" s="167"/>
      <c r="BB154" s="167"/>
      <c r="BC154" s="167"/>
      <c r="BD154" s="167"/>
      <c r="BE154" s="167"/>
    </row>
    <row r="155" spans="1:57" ht="12.75" x14ac:dyDescent="0.2">
      <c r="A155" s="169"/>
      <c r="B155" s="167"/>
      <c r="C155" s="167"/>
      <c r="D155" s="167"/>
      <c r="E155" s="167"/>
      <c r="F155" s="167"/>
      <c r="G155" s="167"/>
      <c r="H155" s="167"/>
      <c r="I155" s="167"/>
      <c r="J155" s="167"/>
      <c r="K155" s="167"/>
      <c r="L155" s="167"/>
      <c r="M155" s="167"/>
      <c r="N155" s="167"/>
      <c r="O155" s="167"/>
      <c r="P155" s="167"/>
      <c r="Q155" s="167"/>
      <c r="R155" s="167"/>
      <c r="S155" s="167"/>
      <c r="T155" s="167"/>
      <c r="U155" s="167"/>
      <c r="V155" s="167"/>
      <c r="W155" s="167"/>
      <c r="X155" s="167"/>
      <c r="Y155" s="167"/>
      <c r="Z155" s="167"/>
      <c r="AA155" s="167"/>
      <c r="AB155" s="167"/>
      <c r="AC155" s="167"/>
      <c r="AD155" s="167"/>
      <c r="AE155" s="167"/>
      <c r="AF155" s="167"/>
      <c r="AG155" s="167"/>
      <c r="AH155" s="167"/>
      <c r="AI155" s="167"/>
      <c r="AJ155" s="167"/>
      <c r="AK155" s="167"/>
      <c r="AL155" s="167"/>
      <c r="AM155" s="167"/>
      <c r="AN155" s="167"/>
      <c r="AO155" s="167"/>
      <c r="AP155" s="167"/>
      <c r="AQ155" s="167"/>
      <c r="AR155" s="167"/>
      <c r="AS155" s="167"/>
      <c r="AT155" s="167"/>
      <c r="AU155" s="167"/>
      <c r="AV155" s="167"/>
      <c r="AW155" s="167"/>
      <c r="AX155" s="167"/>
      <c r="AY155" s="167"/>
      <c r="AZ155" s="167"/>
      <c r="BA155" s="167"/>
      <c r="BB155" s="167"/>
      <c r="BC155" s="167"/>
      <c r="BD155" s="167"/>
      <c r="BE155" s="167"/>
    </row>
    <row r="156" spans="1:57" ht="12.75" x14ac:dyDescent="0.2">
      <c r="A156" s="169"/>
      <c r="B156" s="167"/>
      <c r="C156" s="167"/>
      <c r="D156" s="167"/>
      <c r="E156" s="167"/>
      <c r="F156" s="167"/>
      <c r="G156" s="167"/>
      <c r="H156" s="167"/>
      <c r="I156" s="167"/>
      <c r="J156" s="167"/>
      <c r="K156" s="167"/>
      <c r="L156" s="167"/>
      <c r="M156" s="167"/>
      <c r="N156" s="167"/>
      <c r="O156" s="167"/>
      <c r="P156" s="167"/>
      <c r="Q156" s="167"/>
      <c r="R156" s="167"/>
      <c r="S156" s="167"/>
      <c r="T156" s="167"/>
      <c r="U156" s="167"/>
      <c r="V156" s="167"/>
      <c r="W156" s="167"/>
      <c r="X156" s="167"/>
      <c r="Y156" s="167"/>
      <c r="Z156" s="167"/>
      <c r="AA156" s="167"/>
      <c r="AB156" s="167"/>
      <c r="AC156" s="167"/>
      <c r="AD156" s="167"/>
      <c r="AE156" s="167"/>
      <c r="AF156" s="167"/>
      <c r="AG156" s="167"/>
      <c r="AH156" s="167"/>
      <c r="AI156" s="167"/>
      <c r="AJ156" s="167"/>
      <c r="AK156" s="167"/>
      <c r="AL156" s="167"/>
      <c r="AM156" s="167"/>
      <c r="AN156" s="167"/>
      <c r="AO156" s="167"/>
      <c r="AP156" s="167"/>
      <c r="AQ156" s="167"/>
      <c r="AR156" s="167"/>
      <c r="AS156" s="167"/>
      <c r="AT156" s="167"/>
      <c r="AU156" s="167"/>
      <c r="AV156" s="167"/>
      <c r="AW156" s="167"/>
      <c r="AX156" s="167"/>
      <c r="AY156" s="167"/>
      <c r="AZ156" s="167"/>
      <c r="BA156" s="167"/>
      <c r="BB156" s="167"/>
      <c r="BC156" s="167"/>
      <c r="BD156" s="167"/>
      <c r="BE156" s="167"/>
    </row>
    <row r="157" spans="1:57" ht="12.75" x14ac:dyDescent="0.2">
      <c r="A157" s="169"/>
      <c r="B157" s="167"/>
      <c r="C157" s="167"/>
      <c r="D157" s="167"/>
      <c r="E157" s="167"/>
      <c r="F157" s="167"/>
      <c r="G157" s="167"/>
      <c r="H157" s="167"/>
      <c r="I157" s="167"/>
      <c r="J157" s="167"/>
      <c r="K157" s="167"/>
      <c r="L157" s="167"/>
      <c r="M157" s="167"/>
      <c r="N157" s="167"/>
      <c r="O157" s="167"/>
      <c r="P157" s="167"/>
      <c r="Q157" s="167"/>
      <c r="R157" s="167"/>
      <c r="S157" s="167"/>
      <c r="T157" s="167"/>
      <c r="U157" s="167"/>
      <c r="V157" s="167"/>
      <c r="W157" s="167"/>
      <c r="X157" s="167"/>
      <c r="Y157" s="167"/>
      <c r="Z157" s="167"/>
      <c r="AA157" s="167"/>
      <c r="AB157" s="167"/>
      <c r="AC157" s="167"/>
      <c r="AD157" s="167"/>
      <c r="AE157" s="167"/>
      <c r="AF157" s="167"/>
      <c r="AG157" s="167"/>
      <c r="AH157" s="167"/>
      <c r="AI157" s="167"/>
      <c r="AJ157" s="167"/>
      <c r="AK157" s="167"/>
      <c r="AL157" s="167"/>
      <c r="AM157" s="167"/>
      <c r="AN157" s="167"/>
      <c r="AO157" s="167"/>
      <c r="AP157" s="167"/>
      <c r="AQ157" s="167"/>
      <c r="AR157" s="167"/>
      <c r="AS157" s="167"/>
      <c r="AT157" s="167"/>
      <c r="AU157" s="167"/>
      <c r="AV157" s="167"/>
      <c r="AW157" s="167"/>
      <c r="AX157" s="167"/>
      <c r="AY157" s="167"/>
      <c r="AZ157" s="167"/>
      <c r="BA157" s="167"/>
      <c r="BB157" s="167"/>
      <c r="BC157" s="167"/>
      <c r="BD157" s="167"/>
      <c r="BE157" s="167"/>
    </row>
    <row r="158" spans="1:57" ht="12.75" x14ac:dyDescent="0.2">
      <c r="A158" s="169"/>
      <c r="B158" s="167"/>
      <c r="C158" s="167"/>
      <c r="D158" s="167"/>
      <c r="E158" s="167"/>
      <c r="F158" s="167"/>
      <c r="G158" s="167"/>
      <c r="H158" s="167"/>
      <c r="I158" s="167"/>
      <c r="J158" s="167"/>
      <c r="K158" s="167"/>
      <c r="L158" s="167"/>
      <c r="M158" s="167"/>
      <c r="N158" s="167"/>
      <c r="O158" s="167"/>
      <c r="P158" s="167"/>
      <c r="Q158" s="167"/>
      <c r="R158" s="167"/>
      <c r="S158" s="167"/>
      <c r="T158" s="167"/>
      <c r="U158" s="167"/>
      <c r="V158" s="167"/>
      <c r="W158" s="167"/>
      <c r="X158" s="167"/>
      <c r="Y158" s="167"/>
      <c r="Z158" s="167"/>
      <c r="AA158" s="167"/>
      <c r="AB158" s="167"/>
      <c r="AC158" s="167"/>
      <c r="AD158" s="167"/>
      <c r="AE158" s="167"/>
      <c r="AF158" s="167"/>
      <c r="AG158" s="167"/>
      <c r="AH158" s="167"/>
      <c r="AI158" s="167"/>
      <c r="AJ158" s="167"/>
      <c r="AK158" s="167"/>
      <c r="AL158" s="167"/>
      <c r="AM158" s="167"/>
      <c r="AN158" s="167"/>
      <c r="AO158" s="167"/>
      <c r="AP158" s="167"/>
      <c r="AQ158" s="167"/>
      <c r="AR158" s="167"/>
      <c r="AS158" s="167"/>
      <c r="AT158" s="167"/>
      <c r="AU158" s="167"/>
      <c r="AV158" s="167"/>
      <c r="AW158" s="167"/>
      <c r="AX158" s="167"/>
      <c r="AY158" s="167"/>
      <c r="AZ158" s="167"/>
      <c r="BA158" s="167"/>
      <c r="BB158" s="167"/>
      <c r="BC158" s="167"/>
      <c r="BD158" s="167"/>
      <c r="BE158" s="167"/>
    </row>
    <row r="159" spans="1:57" ht="12.75" x14ac:dyDescent="0.2">
      <c r="A159" s="169"/>
      <c r="B159" s="167"/>
      <c r="C159" s="167"/>
      <c r="D159" s="167"/>
      <c r="E159" s="167"/>
      <c r="F159" s="167"/>
      <c r="G159" s="167"/>
      <c r="H159" s="167"/>
      <c r="I159" s="167"/>
      <c r="J159" s="167"/>
      <c r="K159" s="167"/>
      <c r="L159" s="167"/>
      <c r="M159" s="167"/>
      <c r="N159" s="167"/>
      <c r="O159" s="167"/>
      <c r="P159" s="167"/>
      <c r="Q159" s="167"/>
      <c r="R159" s="167"/>
      <c r="S159" s="167"/>
      <c r="T159" s="167"/>
      <c r="U159" s="167"/>
      <c r="V159" s="167"/>
      <c r="W159" s="167"/>
      <c r="X159" s="167"/>
      <c r="Y159" s="167"/>
      <c r="Z159" s="167"/>
      <c r="AA159" s="167"/>
      <c r="AB159" s="167"/>
      <c r="AC159" s="167"/>
      <c r="AD159" s="167"/>
      <c r="AE159" s="167"/>
      <c r="AF159" s="167"/>
      <c r="AG159" s="167"/>
      <c r="AH159" s="167"/>
      <c r="AI159" s="167"/>
      <c r="AJ159" s="167"/>
      <c r="AK159" s="167"/>
      <c r="AL159" s="167"/>
      <c r="AM159" s="167"/>
      <c r="AN159" s="167"/>
      <c r="AO159" s="167"/>
      <c r="AP159" s="167"/>
      <c r="AQ159" s="167"/>
      <c r="AR159" s="167"/>
      <c r="AS159" s="167"/>
      <c r="AT159" s="167"/>
      <c r="AU159" s="167"/>
      <c r="AV159" s="167"/>
      <c r="AW159" s="167"/>
      <c r="AX159" s="167"/>
      <c r="AY159" s="167"/>
      <c r="AZ159" s="167"/>
      <c r="BA159" s="167"/>
      <c r="BB159" s="167"/>
      <c r="BC159" s="167"/>
      <c r="BD159" s="167"/>
      <c r="BE159" s="167"/>
    </row>
    <row r="160" spans="1:57" ht="12.75" x14ac:dyDescent="0.2">
      <c r="A160" s="169"/>
      <c r="B160" s="167"/>
      <c r="C160" s="167"/>
      <c r="D160" s="167"/>
      <c r="E160" s="167"/>
      <c r="F160" s="167"/>
      <c r="G160" s="167"/>
      <c r="H160" s="167"/>
      <c r="I160" s="167"/>
      <c r="J160" s="167"/>
      <c r="K160" s="167"/>
      <c r="L160" s="167"/>
      <c r="M160" s="167"/>
      <c r="N160" s="167"/>
      <c r="O160" s="167"/>
      <c r="P160" s="167"/>
      <c r="Q160" s="167"/>
      <c r="R160" s="167"/>
      <c r="S160" s="167"/>
      <c r="T160" s="167"/>
      <c r="U160" s="167"/>
      <c r="V160" s="167"/>
      <c r="W160" s="167"/>
      <c r="X160" s="167"/>
      <c r="Y160" s="167"/>
      <c r="Z160" s="167"/>
      <c r="AA160" s="167"/>
      <c r="AB160" s="167"/>
      <c r="AC160" s="167"/>
      <c r="AD160" s="167"/>
      <c r="AE160" s="167"/>
      <c r="AF160" s="167"/>
      <c r="AG160" s="167"/>
      <c r="AH160" s="167"/>
      <c r="AI160" s="167"/>
      <c r="AJ160" s="167"/>
      <c r="AK160" s="167"/>
      <c r="AL160" s="167"/>
      <c r="AM160" s="167"/>
      <c r="AN160" s="167"/>
      <c r="AO160" s="167"/>
      <c r="AP160" s="167"/>
      <c r="AQ160" s="167"/>
      <c r="AR160" s="167"/>
      <c r="AS160" s="167"/>
      <c r="AT160" s="167"/>
      <c r="AU160" s="167"/>
      <c r="AV160" s="167"/>
      <c r="AW160" s="167"/>
      <c r="AX160" s="167"/>
      <c r="AY160" s="167"/>
      <c r="AZ160" s="167"/>
      <c r="BA160" s="167"/>
      <c r="BB160" s="167"/>
      <c r="BC160" s="167"/>
      <c r="BD160" s="167"/>
      <c r="BE160" s="167"/>
    </row>
    <row r="161" spans="1:57" ht="12.75" x14ac:dyDescent="0.2">
      <c r="A161" s="169"/>
      <c r="B161" s="167"/>
      <c r="C161" s="167"/>
      <c r="D161" s="167"/>
      <c r="E161" s="167"/>
      <c r="F161" s="167"/>
      <c r="G161" s="167"/>
      <c r="H161" s="167"/>
      <c r="I161" s="167"/>
      <c r="J161" s="167"/>
      <c r="K161" s="167"/>
      <c r="L161" s="167"/>
      <c r="M161" s="167"/>
      <c r="N161" s="167"/>
      <c r="O161" s="167"/>
      <c r="P161" s="167"/>
      <c r="Q161" s="167"/>
      <c r="R161" s="167"/>
      <c r="S161" s="167"/>
      <c r="T161" s="167"/>
      <c r="U161" s="167"/>
      <c r="V161" s="167"/>
      <c r="W161" s="167"/>
      <c r="X161" s="167"/>
      <c r="Y161" s="167"/>
      <c r="Z161" s="167"/>
      <c r="AA161" s="167"/>
      <c r="AB161" s="167"/>
      <c r="AC161" s="167"/>
      <c r="AD161" s="167"/>
      <c r="AE161" s="167"/>
      <c r="AF161" s="167"/>
      <c r="AG161" s="167"/>
      <c r="AH161" s="167"/>
      <c r="AI161" s="167"/>
      <c r="AJ161" s="167"/>
      <c r="AK161" s="167"/>
      <c r="AL161" s="167"/>
      <c r="AM161" s="167"/>
      <c r="AN161" s="167"/>
      <c r="AO161" s="167"/>
      <c r="AP161" s="167"/>
      <c r="AQ161" s="167"/>
      <c r="AR161" s="167"/>
      <c r="AS161" s="167"/>
      <c r="AT161" s="167"/>
      <c r="AU161" s="167"/>
      <c r="AV161" s="167"/>
      <c r="AW161" s="167"/>
      <c r="AX161" s="167"/>
      <c r="AY161" s="167"/>
      <c r="AZ161" s="167"/>
      <c r="BA161" s="167"/>
      <c r="BB161" s="167"/>
      <c r="BC161" s="167"/>
      <c r="BD161" s="167"/>
      <c r="BE161" s="167"/>
    </row>
    <row r="162" spans="1:57" ht="12.75" x14ac:dyDescent="0.2">
      <c r="A162" s="169"/>
      <c r="B162" s="167"/>
      <c r="C162" s="167"/>
      <c r="D162" s="167"/>
      <c r="E162" s="167"/>
      <c r="F162" s="167"/>
      <c r="G162" s="167"/>
      <c r="H162" s="167"/>
      <c r="I162" s="167"/>
      <c r="J162" s="167"/>
      <c r="K162" s="167"/>
      <c r="L162" s="167"/>
      <c r="M162" s="167"/>
      <c r="N162" s="167"/>
      <c r="O162" s="167"/>
      <c r="P162" s="167"/>
      <c r="Q162" s="167"/>
      <c r="R162" s="167"/>
      <c r="S162" s="167"/>
      <c r="T162" s="167"/>
      <c r="U162" s="167"/>
      <c r="V162" s="167"/>
      <c r="W162" s="167"/>
      <c r="X162" s="167"/>
      <c r="Y162" s="167"/>
      <c r="Z162" s="167"/>
      <c r="AA162" s="167"/>
      <c r="AB162" s="167"/>
      <c r="AC162" s="167"/>
      <c r="AD162" s="167"/>
      <c r="AE162" s="167"/>
      <c r="AF162" s="167"/>
      <c r="AG162" s="167"/>
      <c r="AH162" s="167"/>
      <c r="AI162" s="167"/>
      <c r="AJ162" s="167"/>
      <c r="AK162" s="167"/>
      <c r="AL162" s="167"/>
      <c r="AM162" s="167"/>
      <c r="AN162" s="167"/>
      <c r="AO162" s="167"/>
      <c r="AP162" s="167"/>
      <c r="AQ162" s="167"/>
      <c r="AR162" s="167"/>
      <c r="AS162" s="167"/>
      <c r="AT162" s="167"/>
      <c r="AU162" s="167"/>
      <c r="AV162" s="167"/>
      <c r="AW162" s="167"/>
      <c r="AX162" s="167"/>
      <c r="AY162" s="167"/>
      <c r="AZ162" s="167"/>
      <c r="BA162" s="167"/>
      <c r="BB162" s="167"/>
      <c r="BC162" s="167"/>
      <c r="BD162" s="167"/>
      <c r="BE162" s="167"/>
    </row>
    <row r="163" spans="1:57" ht="12.75" x14ac:dyDescent="0.2">
      <c r="A163" s="169"/>
      <c r="B163" s="167"/>
      <c r="C163" s="167"/>
      <c r="D163" s="167"/>
      <c r="E163" s="167"/>
      <c r="F163" s="167"/>
      <c r="G163" s="167"/>
      <c r="H163" s="167"/>
      <c r="I163" s="167"/>
      <c r="J163" s="167"/>
      <c r="K163" s="167"/>
      <c r="L163" s="167"/>
      <c r="M163" s="167"/>
      <c r="N163" s="167"/>
      <c r="O163" s="167"/>
      <c r="P163" s="167"/>
      <c r="Q163" s="167"/>
      <c r="R163" s="167"/>
      <c r="S163" s="167"/>
      <c r="T163" s="167"/>
      <c r="U163" s="167"/>
      <c r="V163" s="167"/>
      <c r="W163" s="167"/>
      <c r="X163" s="167"/>
      <c r="Y163" s="167"/>
      <c r="Z163" s="167"/>
      <c r="AA163" s="167"/>
      <c r="AB163" s="167"/>
      <c r="AC163" s="167"/>
      <c r="AD163" s="167"/>
      <c r="AE163" s="167"/>
      <c r="AF163" s="167"/>
      <c r="AG163" s="167"/>
      <c r="AH163" s="167"/>
      <c r="AI163" s="167"/>
      <c r="AJ163" s="167"/>
      <c r="AK163" s="167"/>
      <c r="AL163" s="167"/>
      <c r="AM163" s="167"/>
      <c r="AN163" s="167"/>
      <c r="AO163" s="167"/>
      <c r="AP163" s="167"/>
      <c r="AQ163" s="167"/>
      <c r="AR163" s="167"/>
      <c r="AS163" s="167"/>
      <c r="AT163" s="167"/>
      <c r="AU163" s="167"/>
      <c r="AV163" s="167"/>
      <c r="AW163" s="167"/>
      <c r="AX163" s="167"/>
      <c r="AY163" s="167"/>
      <c r="AZ163" s="167"/>
      <c r="BA163" s="167"/>
      <c r="BB163" s="167"/>
      <c r="BC163" s="167"/>
      <c r="BD163" s="167"/>
      <c r="BE163" s="167"/>
    </row>
    <row r="164" spans="1:57" ht="12.75" x14ac:dyDescent="0.2">
      <c r="A164" s="169"/>
      <c r="B164" s="167"/>
      <c r="C164" s="167"/>
      <c r="D164" s="167"/>
      <c r="E164" s="167"/>
      <c r="F164" s="167"/>
      <c r="G164" s="167"/>
      <c r="H164" s="167"/>
      <c r="I164" s="167"/>
      <c r="J164" s="167"/>
      <c r="K164" s="167"/>
      <c r="L164" s="167"/>
      <c r="M164" s="167"/>
      <c r="N164" s="167"/>
      <c r="O164" s="167"/>
      <c r="P164" s="167"/>
      <c r="Q164" s="167"/>
      <c r="R164" s="167"/>
      <c r="S164" s="167"/>
      <c r="T164" s="167"/>
      <c r="U164" s="167"/>
      <c r="V164" s="167"/>
      <c r="W164" s="167"/>
      <c r="X164" s="167"/>
      <c r="Y164" s="167"/>
      <c r="Z164" s="167"/>
      <c r="AA164" s="167"/>
      <c r="AB164" s="167"/>
      <c r="AC164" s="167"/>
      <c r="AD164" s="167"/>
      <c r="AE164" s="167"/>
      <c r="AF164" s="167"/>
      <c r="AG164" s="167"/>
      <c r="AH164" s="167"/>
      <c r="AI164" s="167"/>
      <c r="AJ164" s="167"/>
      <c r="AK164" s="167"/>
      <c r="AL164" s="167"/>
      <c r="AM164" s="167"/>
      <c r="AN164" s="167"/>
      <c r="AO164" s="167"/>
      <c r="AP164" s="167"/>
      <c r="AQ164" s="167"/>
      <c r="AR164" s="167"/>
      <c r="AS164" s="167"/>
      <c r="AT164" s="167"/>
      <c r="AU164" s="167"/>
      <c r="AV164" s="167"/>
      <c r="AW164" s="167"/>
      <c r="AX164" s="167"/>
      <c r="AY164" s="167"/>
      <c r="AZ164" s="167"/>
      <c r="BA164" s="167"/>
      <c r="BB164" s="167"/>
      <c r="BC164" s="167"/>
      <c r="BD164" s="167"/>
      <c r="BE164" s="167"/>
    </row>
    <row r="165" spans="1:57" ht="12.75" x14ac:dyDescent="0.2">
      <c r="A165" s="169"/>
      <c r="B165" s="167"/>
      <c r="C165" s="167"/>
      <c r="D165" s="167"/>
      <c r="E165" s="167"/>
      <c r="F165" s="167"/>
      <c r="G165" s="167"/>
      <c r="H165" s="167"/>
      <c r="I165" s="167"/>
      <c r="J165" s="167"/>
      <c r="K165" s="167"/>
      <c r="L165" s="167"/>
      <c r="M165" s="167"/>
      <c r="N165" s="167"/>
      <c r="O165" s="167"/>
      <c r="P165" s="167"/>
      <c r="Q165" s="167"/>
      <c r="R165" s="167"/>
      <c r="S165" s="167"/>
      <c r="T165" s="167"/>
      <c r="U165" s="167"/>
      <c r="V165" s="167"/>
      <c r="W165" s="167"/>
      <c r="X165" s="167"/>
      <c r="Y165" s="167"/>
      <c r="Z165" s="167"/>
      <c r="AA165" s="167"/>
      <c r="AB165" s="167"/>
      <c r="AC165" s="167"/>
      <c r="AD165" s="167"/>
      <c r="AE165" s="167"/>
      <c r="AF165" s="167"/>
      <c r="AG165" s="167"/>
      <c r="AH165" s="167"/>
      <c r="AI165" s="167"/>
      <c r="AJ165" s="167"/>
      <c r="AK165" s="167"/>
      <c r="AL165" s="167"/>
      <c r="AM165" s="167"/>
      <c r="AN165" s="167"/>
      <c r="AO165" s="167"/>
      <c r="AP165" s="167"/>
      <c r="AQ165" s="167"/>
      <c r="AR165" s="167"/>
      <c r="AS165" s="167"/>
      <c r="AT165" s="167"/>
      <c r="AU165" s="167"/>
      <c r="AV165" s="167"/>
      <c r="AW165" s="167"/>
      <c r="AX165" s="167"/>
      <c r="AY165" s="167"/>
      <c r="AZ165" s="167"/>
      <c r="BA165" s="167"/>
      <c r="BB165" s="167"/>
      <c r="BC165" s="167"/>
      <c r="BD165" s="167"/>
      <c r="BE165" s="167"/>
    </row>
    <row r="166" spans="1:57" ht="12.75" x14ac:dyDescent="0.2">
      <c r="A166" s="169"/>
      <c r="B166" s="167"/>
      <c r="C166" s="167"/>
      <c r="D166" s="167"/>
      <c r="E166" s="167"/>
      <c r="F166" s="167"/>
      <c r="G166" s="167"/>
      <c r="H166" s="167"/>
      <c r="I166" s="167"/>
      <c r="J166" s="167"/>
      <c r="K166" s="167"/>
      <c r="L166" s="167"/>
      <c r="M166" s="167"/>
      <c r="N166" s="167"/>
      <c r="O166" s="167"/>
      <c r="P166" s="167"/>
      <c r="Q166" s="167"/>
      <c r="R166" s="167"/>
      <c r="S166" s="167"/>
      <c r="T166" s="167"/>
      <c r="U166" s="167"/>
      <c r="V166" s="167"/>
      <c r="W166" s="167"/>
      <c r="X166" s="167"/>
      <c r="Y166" s="167"/>
      <c r="Z166" s="167"/>
      <c r="AA166" s="167"/>
      <c r="AB166" s="167"/>
      <c r="AC166" s="167"/>
      <c r="AD166" s="167"/>
      <c r="AE166" s="167"/>
      <c r="AF166" s="167"/>
      <c r="AG166" s="167"/>
      <c r="AH166" s="167"/>
      <c r="AI166" s="167"/>
      <c r="AJ166" s="167"/>
      <c r="AK166" s="167"/>
      <c r="AL166" s="167"/>
      <c r="AM166" s="167"/>
      <c r="AN166" s="167"/>
      <c r="AO166" s="167"/>
      <c r="AP166" s="167"/>
      <c r="AQ166" s="167"/>
      <c r="AR166" s="167"/>
      <c r="AS166" s="167"/>
      <c r="AT166" s="167"/>
      <c r="AU166" s="167"/>
      <c r="AV166" s="167"/>
      <c r="AW166" s="167"/>
      <c r="AX166" s="167"/>
      <c r="AY166" s="167"/>
      <c r="AZ166" s="167"/>
      <c r="BA166" s="167"/>
      <c r="BB166" s="167"/>
      <c r="BC166" s="167"/>
      <c r="BD166" s="167"/>
      <c r="BE166" s="167"/>
    </row>
    <row r="167" spans="1:57" ht="12.75" x14ac:dyDescent="0.2">
      <c r="A167" s="169"/>
      <c r="B167" s="167"/>
      <c r="C167" s="167"/>
      <c r="D167" s="167"/>
      <c r="E167" s="167"/>
      <c r="F167" s="167"/>
      <c r="G167" s="167"/>
      <c r="H167" s="167"/>
      <c r="I167" s="167"/>
      <c r="J167" s="167"/>
      <c r="K167" s="167"/>
      <c r="L167" s="167"/>
      <c r="M167" s="167"/>
      <c r="N167" s="167"/>
      <c r="O167" s="167"/>
      <c r="P167" s="167"/>
      <c r="Q167" s="167"/>
      <c r="R167" s="167"/>
      <c r="S167" s="167"/>
      <c r="T167" s="167"/>
      <c r="U167" s="167"/>
      <c r="V167" s="167"/>
      <c r="W167" s="167"/>
      <c r="X167" s="167"/>
      <c r="Y167" s="167"/>
      <c r="Z167" s="167"/>
      <c r="AA167" s="167"/>
      <c r="AB167" s="167"/>
      <c r="AC167" s="167"/>
      <c r="AD167" s="167"/>
      <c r="AE167" s="167"/>
      <c r="AF167" s="167"/>
      <c r="AG167" s="167"/>
      <c r="AH167" s="167"/>
      <c r="AI167" s="167"/>
      <c r="AJ167" s="167"/>
      <c r="AK167" s="167"/>
      <c r="AL167" s="167"/>
      <c r="AM167" s="167"/>
      <c r="AN167" s="167"/>
      <c r="AO167" s="167"/>
      <c r="AP167" s="167"/>
      <c r="AQ167" s="167"/>
      <c r="AR167" s="167"/>
      <c r="AS167" s="167"/>
      <c r="AT167" s="167"/>
      <c r="AU167" s="167"/>
      <c r="AV167" s="167"/>
      <c r="AW167" s="167"/>
      <c r="AX167" s="167"/>
      <c r="AY167" s="167"/>
      <c r="AZ167" s="167"/>
      <c r="BA167" s="167"/>
      <c r="BB167" s="167"/>
      <c r="BC167" s="167"/>
      <c r="BD167" s="167"/>
      <c r="BE167" s="167"/>
    </row>
    <row r="168" spans="1:57" ht="12.75" x14ac:dyDescent="0.2">
      <c r="A168" s="169"/>
      <c r="B168" s="167"/>
      <c r="C168" s="167"/>
      <c r="D168" s="167"/>
      <c r="E168" s="167"/>
      <c r="F168" s="167"/>
      <c r="G168" s="167"/>
      <c r="H168" s="167"/>
      <c r="I168" s="167"/>
      <c r="J168" s="167"/>
      <c r="K168" s="167"/>
      <c r="L168" s="167"/>
      <c r="M168" s="167"/>
      <c r="N168" s="167"/>
      <c r="O168" s="167"/>
      <c r="P168" s="167"/>
      <c r="Q168" s="167"/>
      <c r="R168" s="167"/>
      <c r="S168" s="167"/>
      <c r="T168" s="167"/>
      <c r="U168" s="167"/>
      <c r="V168" s="167"/>
      <c r="W168" s="167"/>
      <c r="X168" s="167"/>
      <c r="Y168" s="167"/>
      <c r="Z168" s="167"/>
      <c r="AA168" s="167"/>
      <c r="AB168" s="167"/>
      <c r="AC168" s="167"/>
      <c r="AD168" s="167"/>
      <c r="AE168" s="167"/>
      <c r="AF168" s="167"/>
      <c r="AG168" s="167"/>
      <c r="AH168" s="167"/>
      <c r="AI168" s="167"/>
      <c r="AJ168" s="167"/>
      <c r="AK168" s="167"/>
      <c r="AL168" s="167"/>
      <c r="AM168" s="167"/>
      <c r="AN168" s="167"/>
      <c r="AO168" s="167"/>
      <c r="AP168" s="167"/>
      <c r="AQ168" s="167"/>
      <c r="AR168" s="167"/>
      <c r="AS168" s="167"/>
      <c r="AT168" s="167"/>
      <c r="AU168" s="167"/>
      <c r="AV168" s="167"/>
      <c r="AW168" s="167"/>
      <c r="AX168" s="167"/>
      <c r="AY168" s="167"/>
      <c r="AZ168" s="167"/>
      <c r="BA168" s="167"/>
      <c r="BB168" s="167"/>
      <c r="BC168" s="167"/>
      <c r="BD168" s="167"/>
      <c r="BE168" s="167"/>
    </row>
    <row r="169" spans="1:57" ht="12.75" x14ac:dyDescent="0.2">
      <c r="A169" s="169"/>
      <c r="B169" s="167"/>
      <c r="C169" s="167"/>
      <c r="D169" s="167"/>
      <c r="E169" s="167"/>
      <c r="F169" s="167"/>
      <c r="G169" s="167"/>
      <c r="H169" s="167"/>
      <c r="I169" s="167"/>
      <c r="J169" s="167"/>
      <c r="K169" s="167"/>
      <c r="L169" s="167"/>
      <c r="M169" s="167"/>
      <c r="N169" s="167"/>
      <c r="O169" s="167"/>
      <c r="P169" s="167"/>
      <c r="Q169" s="167"/>
      <c r="R169" s="167"/>
      <c r="S169" s="167"/>
      <c r="T169" s="167"/>
      <c r="U169" s="167"/>
      <c r="V169" s="167"/>
      <c r="W169" s="167"/>
      <c r="X169" s="167"/>
      <c r="Y169" s="167"/>
      <c r="Z169" s="167"/>
      <c r="AA169" s="167"/>
      <c r="AB169" s="167"/>
      <c r="AC169" s="167"/>
      <c r="AD169" s="167"/>
      <c r="AE169" s="167"/>
      <c r="AF169" s="167"/>
      <c r="AG169" s="167"/>
      <c r="AH169" s="167"/>
      <c r="AI169" s="167"/>
      <c r="AJ169" s="167"/>
      <c r="AK169" s="167"/>
      <c r="AL169" s="167"/>
      <c r="AM169" s="167"/>
      <c r="AN169" s="167"/>
      <c r="AO169" s="167"/>
      <c r="AP169" s="167"/>
      <c r="AQ169" s="167"/>
      <c r="AR169" s="167"/>
      <c r="AS169" s="167"/>
      <c r="AT169" s="167"/>
      <c r="AU169" s="167"/>
      <c r="AV169" s="167"/>
      <c r="AW169" s="167"/>
      <c r="AX169" s="167"/>
      <c r="AY169" s="167"/>
      <c r="AZ169" s="167"/>
      <c r="BA169" s="167"/>
      <c r="BB169" s="167"/>
      <c r="BC169" s="167"/>
      <c r="BD169" s="167"/>
      <c r="BE169" s="167"/>
    </row>
    <row r="170" spans="1:57" ht="12.75" x14ac:dyDescent="0.2">
      <c r="A170" s="169"/>
      <c r="B170" s="167"/>
      <c r="C170" s="167"/>
      <c r="D170" s="167"/>
      <c r="E170" s="167"/>
      <c r="F170" s="167"/>
      <c r="G170" s="167"/>
      <c r="H170" s="167"/>
      <c r="I170" s="167"/>
      <c r="J170" s="167"/>
      <c r="K170" s="167"/>
      <c r="L170" s="167"/>
      <c r="M170" s="167"/>
      <c r="N170" s="167"/>
      <c r="O170" s="167"/>
      <c r="P170" s="167"/>
      <c r="Q170" s="167"/>
      <c r="R170" s="167"/>
      <c r="S170" s="167"/>
      <c r="T170" s="167"/>
      <c r="U170" s="167"/>
      <c r="V170" s="167"/>
      <c r="W170" s="167"/>
      <c r="X170" s="167"/>
      <c r="Y170" s="167"/>
      <c r="Z170" s="167"/>
      <c r="AA170" s="167"/>
      <c r="AB170" s="167"/>
      <c r="AC170" s="167"/>
      <c r="AD170" s="167"/>
      <c r="AE170" s="167"/>
      <c r="AF170" s="167"/>
      <c r="AG170" s="167"/>
      <c r="AH170" s="167"/>
      <c r="AI170" s="167"/>
      <c r="AJ170" s="167"/>
      <c r="AK170" s="167"/>
      <c r="AL170" s="167"/>
      <c r="AM170" s="167"/>
      <c r="AN170" s="167"/>
      <c r="AO170" s="167"/>
      <c r="AP170" s="167"/>
      <c r="AQ170" s="167"/>
      <c r="AR170" s="167"/>
      <c r="AS170" s="167"/>
      <c r="AT170" s="167"/>
      <c r="AU170" s="167"/>
      <c r="AV170" s="167"/>
      <c r="AW170" s="167"/>
      <c r="AX170" s="167"/>
      <c r="AY170" s="167"/>
      <c r="AZ170" s="167"/>
      <c r="BA170" s="167"/>
      <c r="BB170" s="167"/>
      <c r="BC170" s="167"/>
      <c r="BD170" s="167"/>
      <c r="BE170" s="167"/>
    </row>
    <row r="171" spans="1:57" ht="12.75" x14ac:dyDescent="0.2">
      <c r="A171" s="169"/>
      <c r="B171" s="167"/>
      <c r="C171" s="167"/>
      <c r="D171" s="167"/>
      <c r="E171" s="167"/>
      <c r="F171" s="167"/>
      <c r="G171" s="167"/>
      <c r="H171" s="167"/>
      <c r="I171" s="167"/>
      <c r="J171" s="167"/>
      <c r="K171" s="167"/>
      <c r="L171" s="167"/>
      <c r="M171" s="167"/>
      <c r="N171" s="167"/>
      <c r="O171" s="167"/>
      <c r="P171" s="167"/>
      <c r="Q171" s="167"/>
      <c r="R171" s="167"/>
      <c r="S171" s="167"/>
      <c r="T171" s="167"/>
      <c r="U171" s="167"/>
      <c r="V171" s="167"/>
      <c r="W171" s="167"/>
      <c r="X171" s="167"/>
      <c r="Y171" s="167"/>
      <c r="Z171" s="167"/>
      <c r="AA171" s="167"/>
      <c r="AB171" s="167"/>
      <c r="AC171" s="167"/>
      <c r="AD171" s="167"/>
      <c r="AE171" s="167"/>
      <c r="AF171" s="167"/>
      <c r="AG171" s="167"/>
      <c r="AH171" s="167"/>
      <c r="AI171" s="167"/>
      <c r="AJ171" s="167"/>
      <c r="AK171" s="167"/>
      <c r="AL171" s="167"/>
      <c r="AM171" s="167"/>
      <c r="AN171" s="167"/>
      <c r="AO171" s="167"/>
      <c r="AP171" s="167"/>
      <c r="AQ171" s="167"/>
      <c r="AR171" s="167"/>
      <c r="AS171" s="167"/>
      <c r="AT171" s="167"/>
      <c r="AU171" s="167"/>
      <c r="AV171" s="167"/>
      <c r="AW171" s="167"/>
      <c r="AX171" s="167"/>
      <c r="AY171" s="167"/>
      <c r="AZ171" s="167"/>
      <c r="BA171" s="167"/>
      <c r="BB171" s="167"/>
      <c r="BC171" s="167"/>
      <c r="BD171" s="167"/>
      <c r="BE171" s="167"/>
    </row>
    <row r="172" spans="1:57" ht="12.75" x14ac:dyDescent="0.2">
      <c r="A172" s="169"/>
      <c r="B172" s="167"/>
      <c r="C172" s="167"/>
      <c r="D172" s="167"/>
      <c r="E172" s="167"/>
      <c r="F172" s="167"/>
      <c r="G172" s="167"/>
      <c r="H172" s="167"/>
      <c r="I172" s="167"/>
      <c r="J172" s="167"/>
      <c r="K172" s="167"/>
      <c r="L172" s="167"/>
      <c r="M172" s="167"/>
      <c r="N172" s="167"/>
      <c r="O172" s="167"/>
      <c r="P172" s="167"/>
      <c r="Q172" s="167"/>
      <c r="R172" s="167"/>
      <c r="S172" s="167"/>
      <c r="T172" s="167"/>
      <c r="U172" s="167"/>
      <c r="V172" s="167"/>
      <c r="W172" s="167"/>
      <c r="X172" s="167"/>
      <c r="Y172" s="167"/>
      <c r="Z172" s="167"/>
      <c r="AA172" s="167"/>
      <c r="AB172" s="167"/>
      <c r="AC172" s="167"/>
      <c r="AD172" s="167"/>
      <c r="AE172" s="167"/>
      <c r="AF172" s="167"/>
      <c r="AG172" s="167"/>
      <c r="AH172" s="167"/>
      <c r="AI172" s="167"/>
      <c r="AJ172" s="167"/>
      <c r="AK172" s="167"/>
      <c r="AL172" s="167"/>
      <c r="AM172" s="167"/>
      <c r="AN172" s="167"/>
      <c r="AO172" s="167"/>
      <c r="AP172" s="167"/>
      <c r="AQ172" s="167"/>
      <c r="AR172" s="167"/>
      <c r="AS172" s="167"/>
      <c r="AT172" s="167"/>
      <c r="AU172" s="167"/>
      <c r="AV172" s="167"/>
      <c r="AW172" s="167"/>
      <c r="AX172" s="167"/>
      <c r="AY172" s="167"/>
      <c r="AZ172" s="167"/>
      <c r="BA172" s="167"/>
      <c r="BB172" s="167"/>
      <c r="BC172" s="167"/>
      <c r="BD172" s="167"/>
      <c r="BE172" s="167"/>
    </row>
    <row r="173" spans="1:57" ht="12.75" x14ac:dyDescent="0.2">
      <c r="A173" s="169"/>
      <c r="B173" s="167"/>
      <c r="C173" s="167"/>
      <c r="D173" s="167"/>
      <c r="E173" s="167"/>
      <c r="F173" s="167"/>
      <c r="G173" s="167"/>
      <c r="H173" s="167"/>
      <c r="I173" s="167"/>
      <c r="J173" s="167"/>
      <c r="K173" s="167"/>
      <c r="L173" s="167"/>
      <c r="M173" s="167"/>
      <c r="N173" s="167"/>
      <c r="O173" s="167"/>
      <c r="P173" s="167"/>
      <c r="Q173" s="167"/>
      <c r="R173" s="167"/>
      <c r="S173" s="167"/>
      <c r="T173" s="167"/>
      <c r="U173" s="167"/>
      <c r="V173" s="167"/>
      <c r="W173" s="167"/>
      <c r="X173" s="167"/>
      <c r="Y173" s="167"/>
      <c r="Z173" s="167"/>
      <c r="AA173" s="167"/>
      <c r="AB173" s="167"/>
      <c r="AC173" s="167"/>
      <c r="AD173" s="167"/>
      <c r="AE173" s="167"/>
      <c r="AF173" s="167"/>
      <c r="AG173" s="167"/>
      <c r="AH173" s="167"/>
      <c r="AI173" s="167"/>
      <c r="AJ173" s="167"/>
      <c r="AK173" s="167"/>
      <c r="AL173" s="167"/>
      <c r="AM173" s="167"/>
      <c r="AN173" s="167"/>
      <c r="AO173" s="167"/>
      <c r="AP173" s="167"/>
      <c r="AQ173" s="167"/>
      <c r="AR173" s="167"/>
      <c r="AS173" s="167"/>
      <c r="AT173" s="167"/>
      <c r="AU173" s="167"/>
      <c r="AV173" s="167"/>
      <c r="AW173" s="167"/>
      <c r="AX173" s="167"/>
      <c r="AY173" s="167"/>
      <c r="AZ173" s="167"/>
      <c r="BA173" s="167"/>
      <c r="BB173" s="167"/>
      <c r="BC173" s="167"/>
      <c r="BD173" s="167"/>
      <c r="BE173" s="167"/>
    </row>
    <row r="174" spans="1:57" ht="12.75" x14ac:dyDescent="0.2">
      <c r="A174" s="169"/>
      <c r="B174" s="167"/>
      <c r="C174" s="167"/>
      <c r="D174" s="167"/>
      <c r="E174" s="167"/>
      <c r="F174" s="167"/>
      <c r="G174" s="167"/>
      <c r="H174" s="167"/>
      <c r="I174" s="167"/>
      <c r="J174" s="167"/>
      <c r="K174" s="167"/>
      <c r="L174" s="167"/>
      <c r="M174" s="167"/>
      <c r="N174" s="167"/>
      <c r="O174" s="167"/>
      <c r="P174" s="167"/>
      <c r="Q174" s="167"/>
      <c r="R174" s="167"/>
      <c r="S174" s="167"/>
      <c r="T174" s="167"/>
      <c r="U174" s="167"/>
      <c r="V174" s="167"/>
      <c r="W174" s="167"/>
      <c r="X174" s="167"/>
      <c r="Y174" s="167"/>
      <c r="Z174" s="167"/>
      <c r="AA174" s="167"/>
      <c r="AB174" s="167"/>
      <c r="AC174" s="167"/>
      <c r="AD174" s="167"/>
      <c r="AE174" s="167"/>
      <c r="AF174" s="167"/>
      <c r="AG174" s="167"/>
      <c r="AH174" s="167"/>
      <c r="AI174" s="167"/>
      <c r="AJ174" s="167"/>
      <c r="AK174" s="167"/>
      <c r="AL174" s="167"/>
      <c r="AM174" s="167"/>
      <c r="AN174" s="167"/>
      <c r="AO174" s="167"/>
      <c r="AP174" s="167"/>
      <c r="AQ174" s="167"/>
      <c r="AR174" s="167"/>
      <c r="AS174" s="167"/>
      <c r="AT174" s="167"/>
      <c r="AU174" s="167"/>
      <c r="AV174" s="167"/>
      <c r="AW174" s="167"/>
      <c r="AX174" s="167"/>
      <c r="AY174" s="167"/>
      <c r="AZ174" s="167"/>
      <c r="BA174" s="167"/>
      <c r="BB174" s="167"/>
      <c r="BC174" s="167"/>
      <c r="BD174" s="167"/>
      <c r="BE174" s="167"/>
    </row>
  </sheetData>
  <mergeCells count="18">
    <mergeCell ref="A13:H13"/>
    <mergeCell ref="A5:H5"/>
    <mergeCell ref="A7:H7"/>
    <mergeCell ref="A9:H9"/>
    <mergeCell ref="A10:H10"/>
    <mergeCell ref="A12:H12"/>
    <mergeCell ref="A15:H15"/>
    <mergeCell ref="A16:H16"/>
    <mergeCell ref="A18:H18"/>
    <mergeCell ref="D28:F28"/>
    <mergeCell ref="G28:H28"/>
    <mergeCell ref="A97:L97"/>
    <mergeCell ref="D29:F29"/>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28" zoomScale="60" workbookViewId="0">
      <selection activeCell="E47" sqref="E47"/>
    </sheetView>
  </sheetViews>
  <sheetFormatPr defaultRowHeight="15" x14ac:dyDescent="0.25"/>
  <cols>
    <col min="2" max="2" width="37.7109375" customWidth="1"/>
    <col min="3" max="4" width="15.7109375" style="234"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49"/>
      <c r="B1" s="49"/>
      <c r="C1" s="49"/>
      <c r="D1" s="49"/>
      <c r="E1" s="49"/>
      <c r="F1" s="49"/>
      <c r="G1" s="49"/>
      <c r="H1" s="49"/>
      <c r="I1" s="49"/>
      <c r="J1" s="49"/>
      <c r="K1" s="49"/>
      <c r="L1" s="33" t="s">
        <v>66</v>
      </c>
    </row>
    <row r="2" spans="1:12" ht="18.75" x14ac:dyDescent="0.3">
      <c r="A2" s="49"/>
      <c r="B2" s="49"/>
      <c r="C2" s="49"/>
      <c r="D2" s="49"/>
      <c r="E2" s="49"/>
      <c r="F2" s="49"/>
      <c r="G2" s="49"/>
      <c r="H2" s="49"/>
      <c r="I2" s="49"/>
      <c r="J2" s="49"/>
      <c r="K2" s="49"/>
      <c r="L2" s="14" t="s">
        <v>8</v>
      </c>
    </row>
    <row r="3" spans="1:12" ht="18.75" x14ac:dyDescent="0.3">
      <c r="A3" s="49"/>
      <c r="B3" s="49"/>
      <c r="C3" s="49"/>
      <c r="D3" s="49"/>
      <c r="E3" s="49"/>
      <c r="F3" s="49"/>
      <c r="G3" s="49"/>
      <c r="H3" s="49"/>
      <c r="I3" s="49"/>
      <c r="J3" s="49"/>
      <c r="K3" s="49"/>
      <c r="L3" s="14" t="s">
        <v>65</v>
      </c>
    </row>
    <row r="4" spans="1:12" ht="18.75" x14ac:dyDescent="0.3">
      <c r="A4" s="49"/>
      <c r="B4" s="49"/>
      <c r="C4" s="49"/>
      <c r="D4" s="49"/>
      <c r="E4" s="49"/>
      <c r="F4" s="49"/>
      <c r="G4" s="49"/>
      <c r="H4" s="49"/>
      <c r="I4" s="49"/>
      <c r="J4" s="49"/>
      <c r="K4" s="14"/>
      <c r="L4" s="49"/>
    </row>
    <row r="5" spans="1:12" x14ac:dyDescent="0.25">
      <c r="A5" s="474" t="str">
        <f>'1. паспорт местоположение'!A5</f>
        <v>Год раскрытия информации: 2023 год</v>
      </c>
      <c r="B5" s="474"/>
      <c r="C5" s="474"/>
      <c r="D5" s="474">
        <v>0</v>
      </c>
      <c r="E5" s="474"/>
      <c r="F5" s="474"/>
      <c r="G5" s="474">
        <v>0</v>
      </c>
      <c r="H5" s="474"/>
      <c r="I5" s="474"/>
      <c r="J5" s="474">
        <v>0</v>
      </c>
      <c r="K5" s="474"/>
      <c r="L5" s="474"/>
    </row>
    <row r="6" spans="1:12" ht="18.75" x14ac:dyDescent="0.3">
      <c r="A6" s="49"/>
      <c r="B6" s="49"/>
      <c r="C6" s="49"/>
      <c r="D6" s="49"/>
      <c r="E6" s="49"/>
      <c r="F6" s="49"/>
      <c r="G6" s="49"/>
      <c r="H6" s="49"/>
      <c r="I6" s="49"/>
      <c r="J6" s="49"/>
      <c r="K6" s="14"/>
      <c r="L6" s="49"/>
    </row>
    <row r="7" spans="1:12" ht="18.75" x14ac:dyDescent="0.25">
      <c r="A7" s="400" t="s">
        <v>7</v>
      </c>
      <c r="B7" s="400"/>
      <c r="C7" s="400"/>
      <c r="D7" s="400"/>
      <c r="E7" s="400"/>
      <c r="F7" s="400"/>
      <c r="G7" s="400"/>
      <c r="H7" s="400"/>
      <c r="I7" s="400"/>
      <c r="J7" s="400"/>
      <c r="K7" s="400"/>
      <c r="L7" s="400"/>
    </row>
    <row r="8" spans="1:12" ht="18.75" x14ac:dyDescent="0.25">
      <c r="A8" s="400"/>
      <c r="B8" s="400"/>
      <c r="C8" s="400"/>
      <c r="D8" s="400"/>
      <c r="E8" s="400"/>
      <c r="F8" s="400"/>
      <c r="G8" s="400"/>
      <c r="H8" s="400"/>
      <c r="I8" s="400"/>
      <c r="J8" s="400"/>
      <c r="K8" s="400"/>
      <c r="L8" s="400"/>
    </row>
    <row r="9" spans="1:12" x14ac:dyDescent="0.25">
      <c r="A9" s="398" t="str">
        <f>'1. паспорт местоположение'!A9</f>
        <v>Акционерное общество "Россети Янтарь"</v>
      </c>
      <c r="B9" s="398"/>
      <c r="C9" s="398"/>
      <c r="D9" s="398">
        <v>0</v>
      </c>
      <c r="E9" s="398"/>
      <c r="F9" s="398"/>
      <c r="G9" s="398">
        <v>0</v>
      </c>
      <c r="H9" s="398"/>
      <c r="I9" s="398"/>
      <c r="J9" s="398">
        <v>0</v>
      </c>
      <c r="K9" s="398"/>
      <c r="L9" s="398"/>
    </row>
    <row r="10" spans="1:12" ht="15.75" x14ac:dyDescent="0.25">
      <c r="A10" s="405" t="s">
        <v>6</v>
      </c>
      <c r="B10" s="405"/>
      <c r="C10" s="405"/>
      <c r="D10" s="405"/>
      <c r="E10" s="405"/>
      <c r="F10" s="405"/>
      <c r="G10" s="405"/>
      <c r="H10" s="405"/>
      <c r="I10" s="405"/>
      <c r="J10" s="405"/>
      <c r="K10" s="405"/>
      <c r="L10" s="405"/>
    </row>
    <row r="11" spans="1:12" ht="18.75" x14ac:dyDescent="0.25">
      <c r="A11" s="400"/>
      <c r="B11" s="400"/>
      <c r="C11" s="400"/>
      <c r="D11" s="400"/>
      <c r="E11" s="400"/>
      <c r="F11" s="400"/>
      <c r="G11" s="400"/>
      <c r="H11" s="400"/>
      <c r="I11" s="400"/>
      <c r="J11" s="400"/>
      <c r="K11" s="400"/>
      <c r="L11" s="400"/>
    </row>
    <row r="12" spans="1:12" x14ac:dyDescent="0.25">
      <c r="A12" s="398" t="str">
        <f>'1. паспорт местоположение'!A12</f>
        <v>L_20-0495</v>
      </c>
      <c r="B12" s="398"/>
      <c r="C12" s="398"/>
      <c r="D12" s="398">
        <v>0</v>
      </c>
      <c r="E12" s="398"/>
      <c r="F12" s="398"/>
      <c r="G12" s="398">
        <v>0</v>
      </c>
      <c r="H12" s="398"/>
      <c r="I12" s="398"/>
      <c r="J12" s="398">
        <v>0</v>
      </c>
      <c r="K12" s="398"/>
      <c r="L12" s="398"/>
    </row>
    <row r="13" spans="1:12" ht="15.75" x14ac:dyDescent="0.25">
      <c r="A13" s="405" t="s">
        <v>5</v>
      </c>
      <c r="B13" s="405"/>
      <c r="C13" s="405"/>
      <c r="D13" s="405"/>
      <c r="E13" s="405"/>
      <c r="F13" s="405"/>
      <c r="G13" s="405"/>
      <c r="H13" s="405"/>
      <c r="I13" s="405"/>
      <c r="J13" s="405"/>
      <c r="K13" s="405"/>
      <c r="L13" s="405"/>
    </row>
    <row r="14" spans="1:12" ht="18.75" x14ac:dyDescent="0.25">
      <c r="A14" s="406"/>
      <c r="B14" s="406"/>
      <c r="C14" s="406"/>
      <c r="D14" s="406"/>
      <c r="E14" s="406"/>
      <c r="F14" s="406"/>
      <c r="G14" s="406"/>
      <c r="H14" s="406"/>
      <c r="I14" s="406"/>
      <c r="J14" s="406"/>
      <c r="K14" s="406"/>
      <c r="L14" s="406"/>
    </row>
    <row r="15" spans="1:12" ht="47.25" customHeight="1" x14ac:dyDescent="0.25">
      <c r="A15" s="398" t="str">
        <f>'1. паспорт местоположение'!A15</f>
        <v>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v>
      </c>
      <c r="B15" s="398"/>
      <c r="C15" s="398"/>
      <c r="D15" s="398">
        <v>0</v>
      </c>
      <c r="E15" s="398"/>
      <c r="F15" s="398"/>
      <c r="G15" s="398">
        <v>0</v>
      </c>
      <c r="H15" s="398"/>
      <c r="I15" s="398"/>
      <c r="J15" s="398">
        <v>0</v>
      </c>
      <c r="K15" s="398"/>
      <c r="L15" s="398"/>
    </row>
    <row r="16" spans="1:12" ht="15.75" x14ac:dyDescent="0.25">
      <c r="A16" s="405" t="s">
        <v>4</v>
      </c>
      <c r="B16" s="405"/>
      <c r="C16" s="405"/>
      <c r="D16" s="405"/>
      <c r="E16" s="405"/>
      <c r="F16" s="405"/>
      <c r="G16" s="405"/>
      <c r="H16" s="405"/>
      <c r="I16" s="405"/>
      <c r="J16" s="405"/>
      <c r="K16" s="405"/>
      <c r="L16" s="405"/>
    </row>
    <row r="17" spans="1:12" ht="15.75" x14ac:dyDescent="0.25">
      <c r="A17" s="49"/>
      <c r="B17" s="49"/>
      <c r="C17" s="49"/>
      <c r="D17" s="49"/>
      <c r="E17" s="49"/>
      <c r="F17" s="49"/>
      <c r="G17" s="49"/>
      <c r="H17" s="49"/>
      <c r="I17" s="49"/>
      <c r="J17" s="49"/>
      <c r="K17" s="49"/>
      <c r="L17" s="247"/>
    </row>
    <row r="18" spans="1:12" ht="15.75" x14ac:dyDescent="0.25">
      <c r="A18" s="49"/>
      <c r="B18" s="49"/>
      <c r="C18" s="49"/>
      <c r="D18" s="49"/>
      <c r="E18" s="49"/>
      <c r="F18" s="49"/>
      <c r="G18" s="49"/>
      <c r="H18" s="49"/>
      <c r="I18" s="49"/>
      <c r="J18" s="49"/>
      <c r="K18" s="60"/>
      <c r="L18" s="49"/>
    </row>
    <row r="19" spans="1:12" ht="15.75" customHeight="1" x14ac:dyDescent="0.25">
      <c r="A19" s="471" t="s">
        <v>439</v>
      </c>
      <c r="B19" s="471"/>
      <c r="C19" s="471"/>
      <c r="D19" s="471"/>
      <c r="E19" s="471"/>
      <c r="F19" s="471"/>
      <c r="G19" s="471"/>
      <c r="H19" s="471"/>
      <c r="I19" s="471"/>
      <c r="J19" s="471"/>
      <c r="K19" s="471"/>
      <c r="L19" s="471"/>
    </row>
    <row r="20" spans="1:12" ht="15.75" x14ac:dyDescent="0.25">
      <c r="A20" s="233"/>
      <c r="F20" s="235"/>
    </row>
    <row r="21" spans="1:12" ht="24" customHeight="1" x14ac:dyDescent="0.25">
      <c r="A21" s="472" t="s">
        <v>218</v>
      </c>
      <c r="B21" s="472" t="s">
        <v>217</v>
      </c>
      <c r="C21" s="473" t="s">
        <v>371</v>
      </c>
      <c r="D21" s="473"/>
      <c r="E21" s="473"/>
      <c r="F21" s="473"/>
      <c r="G21" s="473"/>
      <c r="H21" s="473"/>
      <c r="I21" s="475" t="s">
        <v>216</v>
      </c>
      <c r="J21" s="476" t="s">
        <v>373</v>
      </c>
      <c r="K21" s="472" t="s">
        <v>215</v>
      </c>
      <c r="L21" s="479" t="s">
        <v>372</v>
      </c>
    </row>
    <row r="22" spans="1:12" ht="57" customHeight="1" x14ac:dyDescent="0.25">
      <c r="A22" s="472"/>
      <c r="B22" s="472"/>
      <c r="C22" s="480" t="s">
        <v>563</v>
      </c>
      <c r="D22" s="480"/>
      <c r="E22" s="480" t="s">
        <v>9</v>
      </c>
      <c r="F22" s="480"/>
      <c r="G22" s="480" t="s">
        <v>564</v>
      </c>
      <c r="H22" s="480"/>
      <c r="I22" s="475"/>
      <c r="J22" s="477"/>
      <c r="K22" s="472"/>
      <c r="L22" s="479"/>
    </row>
    <row r="23" spans="1:12" ht="31.5" x14ac:dyDescent="0.25">
      <c r="A23" s="472"/>
      <c r="B23" s="472"/>
      <c r="C23" s="288" t="s">
        <v>214</v>
      </c>
      <c r="D23" s="288" t="s">
        <v>213</v>
      </c>
      <c r="E23" s="288" t="s">
        <v>214</v>
      </c>
      <c r="F23" s="288" t="s">
        <v>213</v>
      </c>
      <c r="G23" s="288" t="s">
        <v>214</v>
      </c>
      <c r="H23" s="288" t="s">
        <v>213</v>
      </c>
      <c r="I23" s="475"/>
      <c r="J23" s="478"/>
      <c r="K23" s="472"/>
      <c r="L23" s="479"/>
    </row>
    <row r="24" spans="1:12" ht="15.75" x14ac:dyDescent="0.25">
      <c r="A24" s="289">
        <v>1</v>
      </c>
      <c r="B24" s="289">
        <v>2</v>
      </c>
      <c r="C24" s="288">
        <v>3</v>
      </c>
      <c r="D24" s="288">
        <v>4</v>
      </c>
      <c r="E24" s="288">
        <v>5</v>
      </c>
      <c r="F24" s="288">
        <v>6</v>
      </c>
      <c r="G24" s="288">
        <v>7</v>
      </c>
      <c r="H24" s="288">
        <v>8</v>
      </c>
      <c r="I24" s="288">
        <v>9</v>
      </c>
      <c r="J24" s="288">
        <v>10</v>
      </c>
      <c r="K24" s="288">
        <v>11</v>
      </c>
      <c r="L24" s="288">
        <v>12</v>
      </c>
    </row>
    <row r="25" spans="1:12" ht="15.75" x14ac:dyDescent="0.25">
      <c r="A25" s="290">
        <v>1</v>
      </c>
      <c r="B25" s="291" t="s">
        <v>212</v>
      </c>
      <c r="C25" s="383"/>
      <c r="D25" s="383"/>
      <c r="E25" s="327"/>
      <c r="F25" s="327"/>
      <c r="G25" s="383"/>
      <c r="H25" s="383"/>
      <c r="I25" s="322"/>
      <c r="J25" s="292"/>
      <c r="K25" s="293"/>
      <c r="L25" s="294"/>
    </row>
    <row r="26" spans="1:12" ht="15.75" x14ac:dyDescent="0.25">
      <c r="A26" s="290" t="s">
        <v>211</v>
      </c>
      <c r="B26" s="295" t="s">
        <v>378</v>
      </c>
      <c r="C26" s="383" t="s">
        <v>474</v>
      </c>
      <c r="D26" s="383" t="s">
        <v>474</v>
      </c>
      <c r="E26" s="327" t="s">
        <v>474</v>
      </c>
      <c r="F26" s="327" t="s">
        <v>474</v>
      </c>
      <c r="G26" s="383" t="s">
        <v>474</v>
      </c>
      <c r="H26" s="383" t="s">
        <v>474</v>
      </c>
      <c r="I26" s="322"/>
      <c r="J26" s="292"/>
      <c r="K26" s="293"/>
      <c r="L26" s="293"/>
    </row>
    <row r="27" spans="1:12" ht="31.5" x14ac:dyDescent="0.25">
      <c r="A27" s="290" t="s">
        <v>210</v>
      </c>
      <c r="B27" s="295" t="s">
        <v>380</v>
      </c>
      <c r="C27" s="384" t="s">
        <v>474</v>
      </c>
      <c r="D27" s="384" t="s">
        <v>474</v>
      </c>
      <c r="E27" s="328" t="s">
        <v>474</v>
      </c>
      <c r="F27" s="328" t="s">
        <v>474</v>
      </c>
      <c r="G27" s="384" t="s">
        <v>474</v>
      </c>
      <c r="H27" s="384" t="s">
        <v>474</v>
      </c>
      <c r="I27" s="322"/>
      <c r="J27" s="292"/>
      <c r="K27" s="293"/>
      <c r="L27" s="293"/>
    </row>
    <row r="28" spans="1:12" ht="63" x14ac:dyDescent="0.25">
      <c r="A28" s="290" t="s">
        <v>379</v>
      </c>
      <c r="B28" s="295" t="s">
        <v>384</v>
      </c>
      <c r="C28" s="384" t="s">
        <v>474</v>
      </c>
      <c r="D28" s="384" t="s">
        <v>474</v>
      </c>
      <c r="E28" s="328" t="s">
        <v>474</v>
      </c>
      <c r="F28" s="328" t="s">
        <v>474</v>
      </c>
      <c r="G28" s="384" t="s">
        <v>474</v>
      </c>
      <c r="H28" s="384" t="s">
        <v>474</v>
      </c>
      <c r="I28" s="322"/>
      <c r="J28" s="292"/>
      <c r="K28" s="293"/>
      <c r="L28" s="293"/>
    </row>
    <row r="29" spans="1:12" ht="31.5" x14ac:dyDescent="0.25">
      <c r="A29" s="290" t="s">
        <v>209</v>
      </c>
      <c r="B29" s="295" t="s">
        <v>383</v>
      </c>
      <c r="C29" s="384" t="s">
        <v>474</v>
      </c>
      <c r="D29" s="384" t="s">
        <v>474</v>
      </c>
      <c r="E29" s="328" t="s">
        <v>474</v>
      </c>
      <c r="F29" s="328" t="s">
        <v>474</v>
      </c>
      <c r="G29" s="384" t="s">
        <v>474</v>
      </c>
      <c r="H29" s="384" t="s">
        <v>474</v>
      </c>
      <c r="I29" s="322"/>
      <c r="J29" s="292"/>
      <c r="K29" s="293"/>
      <c r="L29" s="293"/>
    </row>
    <row r="30" spans="1:12" ht="31.5" x14ac:dyDescent="0.25">
      <c r="A30" s="290" t="s">
        <v>208</v>
      </c>
      <c r="B30" s="295" t="s">
        <v>385</v>
      </c>
      <c r="C30" s="384" t="s">
        <v>474</v>
      </c>
      <c r="D30" s="384" t="s">
        <v>474</v>
      </c>
      <c r="E30" s="328" t="s">
        <v>474</v>
      </c>
      <c r="F30" s="328" t="s">
        <v>474</v>
      </c>
      <c r="G30" s="384" t="s">
        <v>474</v>
      </c>
      <c r="H30" s="384" t="s">
        <v>474</v>
      </c>
      <c r="I30" s="322"/>
      <c r="J30" s="292"/>
      <c r="K30" s="293"/>
      <c r="L30" s="293"/>
    </row>
    <row r="31" spans="1:12" ht="31.5" x14ac:dyDescent="0.25">
      <c r="A31" s="290" t="s">
        <v>207</v>
      </c>
      <c r="B31" s="296" t="s">
        <v>381</v>
      </c>
      <c r="C31" s="384" t="s">
        <v>582</v>
      </c>
      <c r="D31" s="384" t="s">
        <v>582</v>
      </c>
      <c r="E31" s="331" t="s">
        <v>582</v>
      </c>
      <c r="F31" s="331" t="s">
        <v>582</v>
      </c>
      <c r="G31" s="384" t="s">
        <v>582</v>
      </c>
      <c r="H31" s="384" t="s">
        <v>582</v>
      </c>
      <c r="I31" s="323">
        <v>100</v>
      </c>
      <c r="J31" s="323"/>
      <c r="K31" s="293"/>
      <c r="L31" s="293"/>
    </row>
    <row r="32" spans="1:12" ht="31.5" x14ac:dyDescent="0.25">
      <c r="A32" s="290" t="s">
        <v>205</v>
      </c>
      <c r="B32" s="296" t="s">
        <v>386</v>
      </c>
      <c r="C32" s="385">
        <v>44454</v>
      </c>
      <c r="D32" s="385">
        <v>44462</v>
      </c>
      <c r="E32" s="330">
        <v>44454</v>
      </c>
      <c r="F32" s="330">
        <v>44462</v>
      </c>
      <c r="G32" s="385">
        <v>44454</v>
      </c>
      <c r="H32" s="385">
        <v>44462</v>
      </c>
      <c r="I32" s="323">
        <v>100</v>
      </c>
      <c r="J32" s="323"/>
      <c r="K32" s="293"/>
      <c r="L32" s="293"/>
    </row>
    <row r="33" spans="1:12" ht="47.25" x14ac:dyDescent="0.25">
      <c r="A33" s="290" t="s">
        <v>397</v>
      </c>
      <c r="B33" s="296" t="s">
        <v>313</v>
      </c>
      <c r="C33" s="384" t="s">
        <v>474</v>
      </c>
      <c r="D33" s="384" t="s">
        <v>474</v>
      </c>
      <c r="E33" s="331" t="s">
        <v>474</v>
      </c>
      <c r="F33" s="331" t="s">
        <v>474</v>
      </c>
      <c r="G33" s="384" t="s">
        <v>474</v>
      </c>
      <c r="H33" s="384" t="s">
        <v>474</v>
      </c>
      <c r="I33" s="322"/>
      <c r="J33" s="323"/>
      <c r="K33" s="293"/>
      <c r="L33" s="293"/>
    </row>
    <row r="34" spans="1:12" ht="63" x14ac:dyDescent="0.25">
      <c r="A34" s="290" t="s">
        <v>398</v>
      </c>
      <c r="B34" s="296" t="s">
        <v>390</v>
      </c>
      <c r="C34" s="384" t="s">
        <v>474</v>
      </c>
      <c r="D34" s="384" t="s">
        <v>474</v>
      </c>
      <c r="E34" s="331" t="s">
        <v>474</v>
      </c>
      <c r="F34" s="331" t="s">
        <v>474</v>
      </c>
      <c r="G34" s="384" t="s">
        <v>474</v>
      </c>
      <c r="H34" s="384" t="s">
        <v>474</v>
      </c>
      <c r="I34" s="322"/>
      <c r="J34" s="323"/>
      <c r="K34" s="297"/>
      <c r="L34" s="293"/>
    </row>
    <row r="35" spans="1:12" ht="31.5" x14ac:dyDescent="0.25">
      <c r="A35" s="290" t="s">
        <v>399</v>
      </c>
      <c r="B35" s="296" t="s">
        <v>206</v>
      </c>
      <c r="C35" s="384" t="s">
        <v>581</v>
      </c>
      <c r="D35" s="384" t="s">
        <v>581</v>
      </c>
      <c r="E35" s="348" t="s">
        <v>581</v>
      </c>
      <c r="F35" s="348" t="s">
        <v>581</v>
      </c>
      <c r="G35" s="384" t="s">
        <v>581</v>
      </c>
      <c r="H35" s="384" t="s">
        <v>581</v>
      </c>
      <c r="I35" s="333">
        <v>100</v>
      </c>
      <c r="J35" s="323"/>
      <c r="K35" s="297"/>
      <c r="L35" s="293"/>
    </row>
    <row r="36" spans="1:12" ht="31.5" x14ac:dyDescent="0.25">
      <c r="A36" s="290" t="s">
        <v>400</v>
      </c>
      <c r="B36" s="296" t="s">
        <v>382</v>
      </c>
      <c r="C36" s="385" t="s">
        <v>474</v>
      </c>
      <c r="D36" s="385" t="s">
        <v>474</v>
      </c>
      <c r="E36" s="332" t="s">
        <v>474</v>
      </c>
      <c r="F36" s="332" t="s">
        <v>474</v>
      </c>
      <c r="G36" s="385" t="s">
        <v>474</v>
      </c>
      <c r="H36" s="385" t="s">
        <v>474</v>
      </c>
      <c r="I36" s="334"/>
      <c r="J36" s="323"/>
      <c r="K36" s="293"/>
      <c r="L36" s="293"/>
    </row>
    <row r="37" spans="1:12" ht="15.75" x14ac:dyDescent="0.25">
      <c r="A37" s="290" t="s">
        <v>401</v>
      </c>
      <c r="B37" s="296" t="s">
        <v>204</v>
      </c>
      <c r="C37" s="385">
        <v>44491</v>
      </c>
      <c r="D37" s="385">
        <v>44491</v>
      </c>
      <c r="E37" s="332">
        <v>44491</v>
      </c>
      <c r="F37" s="332">
        <v>44491</v>
      </c>
      <c r="G37" s="385">
        <v>44491</v>
      </c>
      <c r="H37" s="385">
        <v>44491</v>
      </c>
      <c r="I37" s="333">
        <v>100</v>
      </c>
      <c r="J37" s="323"/>
      <c r="K37" s="293"/>
      <c r="L37" s="293"/>
    </row>
    <row r="38" spans="1:12" ht="15.75" x14ac:dyDescent="0.25">
      <c r="A38" s="290" t="s">
        <v>402</v>
      </c>
      <c r="B38" s="291" t="s">
        <v>203</v>
      </c>
      <c r="C38" s="386"/>
      <c r="D38" s="387"/>
      <c r="E38" s="325"/>
      <c r="F38" s="325"/>
      <c r="G38" s="386"/>
      <c r="H38" s="387"/>
      <c r="I38" s="324"/>
      <c r="J38" s="293"/>
      <c r="K38" s="293"/>
      <c r="L38" s="293"/>
    </row>
    <row r="39" spans="1:12" ht="63" x14ac:dyDescent="0.25">
      <c r="A39" s="290">
        <v>2</v>
      </c>
      <c r="B39" s="296" t="s">
        <v>387</v>
      </c>
      <c r="C39" s="384">
        <v>44866</v>
      </c>
      <c r="D39" s="384" t="s">
        <v>602</v>
      </c>
      <c r="E39" s="534" t="s">
        <v>605</v>
      </c>
      <c r="F39" s="534" t="s">
        <v>605</v>
      </c>
      <c r="G39" s="384">
        <v>44866</v>
      </c>
      <c r="H39" s="384" t="s">
        <v>602</v>
      </c>
      <c r="I39" s="325"/>
      <c r="J39" s="293"/>
      <c r="K39" s="293"/>
      <c r="L39" s="293"/>
    </row>
    <row r="40" spans="1:12" ht="15.75" x14ac:dyDescent="0.25">
      <c r="A40" s="290" t="s">
        <v>202</v>
      </c>
      <c r="B40" s="296" t="s">
        <v>389</v>
      </c>
      <c r="C40" s="385" t="s">
        <v>474</v>
      </c>
      <c r="D40" s="385" t="s">
        <v>474</v>
      </c>
      <c r="E40" s="535" t="s">
        <v>474</v>
      </c>
      <c r="F40" s="535" t="s">
        <v>474</v>
      </c>
      <c r="G40" s="385" t="s">
        <v>474</v>
      </c>
      <c r="H40" s="385" t="s">
        <v>474</v>
      </c>
      <c r="I40" s="322"/>
      <c r="J40" s="293"/>
      <c r="K40" s="293"/>
      <c r="L40" s="293"/>
    </row>
    <row r="41" spans="1:12" ht="47.25" x14ac:dyDescent="0.25">
      <c r="A41" s="290" t="s">
        <v>201</v>
      </c>
      <c r="B41" s="291" t="s">
        <v>470</v>
      </c>
      <c r="C41" s="385"/>
      <c r="D41" s="385"/>
      <c r="E41" s="535"/>
      <c r="F41" s="535"/>
      <c r="G41" s="385"/>
      <c r="H41" s="385"/>
      <c r="I41" s="325"/>
      <c r="J41" s="293"/>
      <c r="K41" s="293"/>
      <c r="L41" s="293"/>
    </row>
    <row r="42" spans="1:12" ht="31.5" x14ac:dyDescent="0.25">
      <c r="A42" s="290">
        <v>3</v>
      </c>
      <c r="B42" s="296" t="s">
        <v>388</v>
      </c>
      <c r="C42" s="385" t="s">
        <v>474</v>
      </c>
      <c r="D42" s="385" t="s">
        <v>474</v>
      </c>
      <c r="E42" s="535" t="s">
        <v>474</v>
      </c>
      <c r="F42" s="535" t="s">
        <v>474</v>
      </c>
      <c r="G42" s="385" t="s">
        <v>474</v>
      </c>
      <c r="H42" s="385" t="s">
        <v>474</v>
      </c>
      <c r="I42" s="325"/>
      <c r="J42" s="293"/>
      <c r="K42" s="293"/>
      <c r="L42" s="293"/>
    </row>
    <row r="43" spans="1:12" ht="15.75" x14ac:dyDescent="0.25">
      <c r="A43" s="290" t="s">
        <v>200</v>
      </c>
      <c r="B43" s="296" t="s">
        <v>198</v>
      </c>
      <c r="C43" s="385" t="s">
        <v>474</v>
      </c>
      <c r="D43" s="385" t="s">
        <v>474</v>
      </c>
      <c r="E43" s="535" t="s">
        <v>474</v>
      </c>
      <c r="F43" s="535" t="s">
        <v>474</v>
      </c>
      <c r="G43" s="385" t="s">
        <v>474</v>
      </c>
      <c r="H43" s="385" t="s">
        <v>474</v>
      </c>
      <c r="I43" s="322"/>
      <c r="J43" s="293"/>
      <c r="K43" s="293"/>
      <c r="L43" s="293"/>
    </row>
    <row r="44" spans="1:12" ht="15.75" x14ac:dyDescent="0.25">
      <c r="A44" s="290" t="s">
        <v>199</v>
      </c>
      <c r="B44" s="296" t="s">
        <v>196</v>
      </c>
      <c r="C44" s="384">
        <v>44866</v>
      </c>
      <c r="D44" s="384">
        <v>44925</v>
      </c>
      <c r="E44" s="384">
        <v>44937</v>
      </c>
      <c r="F44" s="384">
        <v>44957</v>
      </c>
      <c r="G44" s="384">
        <v>44866</v>
      </c>
      <c r="H44" s="384">
        <v>44925</v>
      </c>
      <c r="I44" s="333">
        <v>100</v>
      </c>
      <c r="J44" s="333">
        <v>100</v>
      </c>
      <c r="K44" s="293"/>
      <c r="L44" s="293"/>
    </row>
    <row r="45" spans="1:12" ht="78.75" x14ac:dyDescent="0.25">
      <c r="A45" s="290" t="s">
        <v>197</v>
      </c>
      <c r="B45" s="296" t="s">
        <v>393</v>
      </c>
      <c r="C45" s="385" t="s">
        <v>474</v>
      </c>
      <c r="D45" s="385" t="s">
        <v>474</v>
      </c>
      <c r="E45" s="535" t="s">
        <v>474</v>
      </c>
      <c r="F45" s="535" t="s">
        <v>474</v>
      </c>
      <c r="G45" s="385" t="s">
        <v>474</v>
      </c>
      <c r="H45" s="385" t="s">
        <v>474</v>
      </c>
      <c r="I45" s="322"/>
      <c r="J45" s="293"/>
      <c r="K45" s="293"/>
      <c r="L45" s="293"/>
    </row>
    <row r="46" spans="1:12" ht="157.5" x14ac:dyDescent="0.25">
      <c r="A46" s="290" t="s">
        <v>195</v>
      </c>
      <c r="B46" s="296" t="s">
        <v>391</v>
      </c>
      <c r="C46" s="385" t="s">
        <v>474</v>
      </c>
      <c r="D46" s="385" t="s">
        <v>474</v>
      </c>
      <c r="E46" s="535" t="s">
        <v>474</v>
      </c>
      <c r="F46" s="535" t="s">
        <v>474</v>
      </c>
      <c r="G46" s="385" t="s">
        <v>474</v>
      </c>
      <c r="H46" s="385" t="s">
        <v>474</v>
      </c>
      <c r="I46" s="322"/>
      <c r="J46" s="293"/>
      <c r="K46" s="293"/>
      <c r="L46" s="293"/>
    </row>
    <row r="47" spans="1:12" ht="15.75" x14ac:dyDescent="0.25">
      <c r="A47" s="290" t="s">
        <v>193</v>
      </c>
      <c r="B47" s="296" t="s">
        <v>194</v>
      </c>
      <c r="C47" s="384">
        <v>44896</v>
      </c>
      <c r="D47" s="384">
        <v>44926</v>
      </c>
      <c r="E47" s="325"/>
      <c r="F47" s="325"/>
      <c r="G47" s="384">
        <v>44896</v>
      </c>
      <c r="H47" s="384">
        <v>44926</v>
      </c>
      <c r="I47" s="325"/>
      <c r="J47" s="293"/>
      <c r="K47" s="293"/>
      <c r="L47" s="293"/>
    </row>
    <row r="48" spans="1:12" ht="31.5" x14ac:dyDescent="0.25">
      <c r="A48" s="290" t="s">
        <v>403</v>
      </c>
      <c r="B48" s="291" t="s">
        <v>192</v>
      </c>
      <c r="C48" s="384"/>
      <c r="D48" s="385"/>
      <c r="E48" s="325"/>
      <c r="F48" s="325"/>
      <c r="G48" s="384"/>
      <c r="H48" s="385"/>
      <c r="I48" s="325"/>
      <c r="J48" s="293"/>
      <c r="K48" s="293"/>
      <c r="L48" s="293"/>
    </row>
    <row r="49" spans="1:12" ht="31.5" x14ac:dyDescent="0.25">
      <c r="A49" s="290">
        <v>4</v>
      </c>
      <c r="B49" s="296" t="s">
        <v>190</v>
      </c>
      <c r="C49" s="385" t="s">
        <v>474</v>
      </c>
      <c r="D49" s="385" t="s">
        <v>474</v>
      </c>
      <c r="E49" s="325"/>
      <c r="F49" s="325"/>
      <c r="G49" s="385" t="s">
        <v>474</v>
      </c>
      <c r="H49" s="385" t="s">
        <v>474</v>
      </c>
      <c r="I49" s="325"/>
      <c r="J49" s="293"/>
      <c r="K49" s="293"/>
      <c r="L49" s="293"/>
    </row>
    <row r="50" spans="1:12" ht="78.75" x14ac:dyDescent="0.25">
      <c r="A50" s="290" t="s">
        <v>191</v>
      </c>
      <c r="B50" s="296" t="s">
        <v>392</v>
      </c>
      <c r="C50" s="384">
        <v>44896</v>
      </c>
      <c r="D50" s="384">
        <v>44926</v>
      </c>
      <c r="E50" s="325"/>
      <c r="F50" s="325"/>
      <c r="G50" s="384">
        <v>44896</v>
      </c>
      <c r="H50" s="384">
        <v>44926</v>
      </c>
      <c r="I50" s="322"/>
      <c r="J50" s="293"/>
      <c r="K50" s="293"/>
      <c r="L50" s="293"/>
    </row>
    <row r="51" spans="1:12" ht="63" x14ac:dyDescent="0.25">
      <c r="A51" s="290" t="s">
        <v>189</v>
      </c>
      <c r="B51" s="296" t="s">
        <v>394</v>
      </c>
      <c r="C51" s="385" t="s">
        <v>474</v>
      </c>
      <c r="D51" s="385" t="s">
        <v>474</v>
      </c>
      <c r="E51" s="325"/>
      <c r="F51" s="325"/>
      <c r="G51" s="385" t="s">
        <v>474</v>
      </c>
      <c r="H51" s="385" t="s">
        <v>474</v>
      </c>
      <c r="I51" s="325"/>
      <c r="J51" s="293"/>
      <c r="K51" s="293"/>
      <c r="L51" s="293"/>
    </row>
    <row r="52" spans="1:12" ht="63" x14ac:dyDescent="0.25">
      <c r="A52" s="290" t="s">
        <v>187</v>
      </c>
      <c r="B52" s="296" t="s">
        <v>188</v>
      </c>
      <c r="C52" s="385" t="s">
        <v>474</v>
      </c>
      <c r="D52" s="385" t="s">
        <v>474</v>
      </c>
      <c r="E52" s="325"/>
      <c r="F52" s="325"/>
      <c r="G52" s="385" t="s">
        <v>474</v>
      </c>
      <c r="H52" s="385" t="s">
        <v>474</v>
      </c>
      <c r="I52" s="322"/>
      <c r="J52" s="293"/>
      <c r="K52" s="293"/>
      <c r="L52" s="293"/>
    </row>
    <row r="53" spans="1:12" ht="31.5" x14ac:dyDescent="0.25">
      <c r="A53" s="290" t="s">
        <v>185</v>
      </c>
      <c r="B53" s="95" t="s">
        <v>395</v>
      </c>
      <c r="C53" s="384">
        <v>44896</v>
      </c>
      <c r="D53" s="384">
        <v>44926</v>
      </c>
      <c r="E53" s="325"/>
      <c r="F53" s="325"/>
      <c r="G53" s="384">
        <v>44896</v>
      </c>
      <c r="H53" s="384">
        <v>44926</v>
      </c>
      <c r="I53" s="325"/>
      <c r="J53" s="293"/>
      <c r="K53" s="293"/>
      <c r="L53" s="293"/>
    </row>
    <row r="54" spans="1:12" ht="31.5" x14ac:dyDescent="0.25">
      <c r="A54" s="290" t="s">
        <v>396</v>
      </c>
      <c r="B54" s="296" t="s">
        <v>186</v>
      </c>
      <c r="C54" s="385" t="s">
        <v>474</v>
      </c>
      <c r="D54" s="385" t="s">
        <v>474</v>
      </c>
      <c r="E54" s="325"/>
      <c r="F54" s="325"/>
      <c r="G54" s="385" t="s">
        <v>474</v>
      </c>
      <c r="H54" s="385" t="s">
        <v>474</v>
      </c>
      <c r="I54" s="325"/>
      <c r="J54" s="293"/>
      <c r="K54" s="293"/>
      <c r="L54" s="293"/>
    </row>
  </sheetData>
  <mergeCells count="22">
    <mergeCell ref="J21:J23"/>
    <mergeCell ref="K21:K23"/>
    <mergeCell ref="L21:L23"/>
    <mergeCell ref="C22:D22"/>
    <mergeCell ref="E22:F22"/>
    <mergeCell ref="G22:H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2019-11-08T12:58:44Z</cp:lastPrinted>
  <dcterms:created xsi:type="dcterms:W3CDTF">2015-08-16T15:31:05Z</dcterms:created>
  <dcterms:modified xsi:type="dcterms:W3CDTF">2023-05-02T08:26:50Z</dcterms:modified>
</cp:coreProperties>
</file>